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tabRatio="936" activeTab="2"/>
  </bookViews>
  <sheets>
    <sheet name="Makarnalık ELÜS" sheetId="1" r:id="rId1"/>
    <sheet name="Makarnalık TMO Deposu" sheetId="2" r:id="rId2"/>
    <sheet name="Ekmeklik ELÜS" sheetId="3" r:id="rId3"/>
    <sheet name="Ekmeklik TMO" sheetId="4" r:id="rId4"/>
    <sheet name="Arpa ELÜS" sheetId="5" r:id="rId5"/>
    <sheet name="Arpa TMO" sheetId="6" r:id="rId6"/>
    <sheet name="Mısır ELÜS" sheetId="7" r:id="rId7"/>
    <sheet name="Mısır TMO" sheetId="8" r:id="rId8"/>
    <sheet name="Çavdar - Tritikale" sheetId="9" r:id="rId9"/>
    <sheet name="Yulaf" sheetId="10" r:id="rId10"/>
  </sheets>
  <definedNames>
    <definedName name="_xlnm.Print_Area" localSheetId="2">'Ekmeklik ELÜS'!$A$25:$E$33</definedName>
    <definedName name="_xlnm.Print_Titles" localSheetId="5">'Arpa TMO'!$2:$5</definedName>
  </definedNames>
  <calcPr fullCalcOnLoad="1"/>
</workbook>
</file>

<file path=xl/sharedStrings.xml><?xml version="1.0" encoding="utf-8"?>
<sst xmlns="http://schemas.openxmlformats.org/spreadsheetml/2006/main" count="1487" uniqueCount="673">
  <si>
    <t>TOPLAM</t>
  </si>
  <si>
    <t>GENEL TOPLAM</t>
  </si>
  <si>
    <t>BAŞMÜDÜRLÜK</t>
  </si>
  <si>
    <t>AKSARAY</t>
  </si>
  <si>
    <t>BATMAN</t>
  </si>
  <si>
    <t>DİYARBAKIR</t>
  </si>
  <si>
    <t>ESKİŞEHİR</t>
  </si>
  <si>
    <t>GAZİANTEP</t>
  </si>
  <si>
    <t>HATAY</t>
  </si>
  <si>
    <t>KAYSERİ</t>
  </si>
  <si>
    <t>KIRŞEHİR</t>
  </si>
  <si>
    <t>SİVAS</t>
  </si>
  <si>
    <t>ŞANLIURFA</t>
  </si>
  <si>
    <t>KIRIKKALE</t>
  </si>
  <si>
    <t>KAHRAMANMARAŞ</t>
  </si>
  <si>
    <t>MARDİN</t>
  </si>
  <si>
    <t>ISIN</t>
  </si>
  <si>
    <t>BETA GEN (BİSMİL)</t>
  </si>
  <si>
    <t>BALSAN</t>
  </si>
  <si>
    <t>LİSANSLI DEPO</t>
  </si>
  <si>
    <t>ÜRÜN KODU</t>
  </si>
  <si>
    <t xml:space="preserve">BAŞMÜDÜRLÜK </t>
  </si>
  <si>
    <t>AÇIK
1122</t>
  </si>
  <si>
    <t>AÇIK
1123</t>
  </si>
  <si>
    <t>KAPALI
1123</t>
  </si>
  <si>
    <t>AÇIK
1141</t>
  </si>
  <si>
    <t>KAPALI
1141</t>
  </si>
  <si>
    <t>TMO-TOBB (MUCUR)</t>
  </si>
  <si>
    <t>ÖZPERVANE AGRO</t>
  </si>
  <si>
    <t>BETA GEN (YENİŞEHİR)</t>
  </si>
  <si>
    <t>CENSA</t>
  </si>
  <si>
    <t>GÜR LİDAŞ</t>
  </si>
  <si>
    <t>ZD LİDAŞ</t>
  </si>
  <si>
    <t>ÇELİKOĞULLARI</t>
  </si>
  <si>
    <t>KAİNAT (KANGAL)</t>
  </si>
  <si>
    <t>SATIŞA AÇILAN MİKTAR</t>
  </si>
  <si>
    <t>SATIŞA AÇILAN ELÜS MAKARNALIK BUĞDAY STOKLARI (KG)</t>
  </si>
  <si>
    <t>EK 1/B</t>
  </si>
  <si>
    <t>EK 1/A</t>
  </si>
  <si>
    <t>TK (VİRANŞEHİR)</t>
  </si>
  <si>
    <t>GRAİN (KIRIKHAN-1)</t>
  </si>
  <si>
    <t>SENTİNUS (HİLVAN)</t>
  </si>
  <si>
    <t>KAYSERİ ŞEKER (BOĞAZLIYAN)</t>
  </si>
  <si>
    <t>RUHBAŞ</t>
  </si>
  <si>
    <t>POLAT AGRO (BOĞAZLIYAN)</t>
  </si>
  <si>
    <t>POLAT AGRO (ÖZLER)</t>
  </si>
  <si>
    <t>POLAT AGRO (KOZAKLI)</t>
  </si>
  <si>
    <t>KUŞAT TARIM</t>
  </si>
  <si>
    <t>YENİ PAZAR TARIM (BOĞAZLIYAN)</t>
  </si>
  <si>
    <t>ERC</t>
  </si>
  <si>
    <t>HİMMETDEDE LİDAŞ (KOCASİNAN)</t>
  </si>
  <si>
    <t>SENTİNUS (SARIOĞLAN)</t>
  </si>
  <si>
    <t>ESERLER</t>
  </si>
  <si>
    <t>BATMAN LİDAŞ</t>
  </si>
  <si>
    <t>TRXXFZBG2211</t>
  </si>
  <si>
    <t>TRXXGNB72214</t>
  </si>
  <si>
    <t>TRXXEPBD2217</t>
  </si>
  <si>
    <t>TRXXHPBQ2219</t>
  </si>
  <si>
    <t>BİRLER</t>
  </si>
  <si>
    <t>TRXXIDB92219</t>
  </si>
  <si>
    <t>DÜLGER</t>
  </si>
  <si>
    <t>TRXXIAB32211</t>
  </si>
  <si>
    <t>TİRYAKİ (GAZİANTEP)</t>
  </si>
  <si>
    <t>TRXTYTBU2313</t>
  </si>
  <si>
    <t>AKBAL HUBUBAT</t>
  </si>
  <si>
    <t>TRXXFHBE2314</t>
  </si>
  <si>
    <t>TRXTYTBV2312</t>
  </si>
  <si>
    <t>TRXXGHB42219</t>
  </si>
  <si>
    <t>TRXXGJBJ2217</t>
  </si>
  <si>
    <t>TRXXGLB52210</t>
  </si>
  <si>
    <t>TRXXGGB22213</t>
  </si>
  <si>
    <t>TRXXEJB42210</t>
  </si>
  <si>
    <t>TRXXGHB62217</t>
  </si>
  <si>
    <t>TRXTTDB42219</t>
  </si>
  <si>
    <t>TRXTKTBC2311</t>
  </si>
  <si>
    <t>ŞEN LİDAŞ</t>
  </si>
  <si>
    <t>TRXXHEB52213</t>
  </si>
  <si>
    <t>TRXXHHBC2314</t>
  </si>
  <si>
    <t>AÇIK
1121</t>
  </si>
  <si>
    <t/>
  </si>
  <si>
    <t>TRXPLTB42210</t>
  </si>
  <si>
    <t>TRXXFTB52215</t>
  </si>
  <si>
    <t>TRXXHVB82214</t>
  </si>
  <si>
    <t>TRXXGHB52218</t>
  </si>
  <si>
    <t>TRXRUTB32218</t>
  </si>
  <si>
    <t>TRXXGJBI2218</t>
  </si>
  <si>
    <t>TRXXGGB32212</t>
  </si>
  <si>
    <t>CEMAŞ</t>
  </si>
  <si>
    <t>TRXCLDBC2218</t>
  </si>
  <si>
    <t>DURAK</t>
  </si>
  <si>
    <t>TRXXGUBB2210</t>
  </si>
  <si>
    <t>TRXXESBS2316</t>
  </si>
  <si>
    <t>TİGRİS GAP</t>
  </si>
  <si>
    <t>TRXXJAB52217</t>
  </si>
  <si>
    <t>TRXXFCB52211</t>
  </si>
  <si>
    <t>TRXXFZBF2212</t>
  </si>
  <si>
    <t>SALUVAN</t>
  </si>
  <si>
    <t>TRXXGAB62212</t>
  </si>
  <si>
    <t>TRXXGNB62215</t>
  </si>
  <si>
    <t>TRXXIKB92214</t>
  </si>
  <si>
    <t>HASANOĞULLARI (AKSARAY)</t>
  </si>
  <si>
    <t>ALTUNTAŞ (AĞAÇÖREN)</t>
  </si>
  <si>
    <t>TK (ŞEREFLİKOÇHİSAR</t>
  </si>
  <si>
    <t>ALTUNTAŞ (YAPILCAN)</t>
  </si>
  <si>
    <t>TRXXGCBI2314</t>
  </si>
  <si>
    <t>TRXALTB62210</t>
  </si>
  <si>
    <t>TRXTKTBT2213</t>
  </si>
  <si>
    <t>TRXALTBA2214</t>
  </si>
  <si>
    <t>TRXALTBD2310</t>
  </si>
  <si>
    <t>TRXXGDBB2211</t>
  </si>
  <si>
    <t>TRXXEPBC2218</t>
  </si>
  <si>
    <t>TRXXGUBA2211</t>
  </si>
  <si>
    <t>TRXXEPB72214</t>
  </si>
  <si>
    <t>TRXXGDBG2315</t>
  </si>
  <si>
    <t>TRXXIDBB2219</t>
  </si>
  <si>
    <t>TRXXJAB42218</t>
  </si>
  <si>
    <t>TRXXEPBL2217</t>
  </si>
  <si>
    <t>TRXXHPBR2218</t>
  </si>
  <si>
    <t>TRXXHPB72316</t>
  </si>
  <si>
    <t>TRXXJABG2315</t>
  </si>
  <si>
    <t>OBA (ARABAN)</t>
  </si>
  <si>
    <t>TRXXHMBC2317</t>
  </si>
  <si>
    <t>TRXXFHBF2313</t>
  </si>
  <si>
    <t>TRXXHMBD2316</t>
  </si>
  <si>
    <t>TRXXHMBE2315</t>
  </si>
  <si>
    <t>TRXXJPBA2314</t>
  </si>
  <si>
    <t>ATA LİDAŞ</t>
  </si>
  <si>
    <t>EKBER</t>
  </si>
  <si>
    <t>TRXATABP2319</t>
  </si>
  <si>
    <t>TRXATABQ2318</t>
  </si>
  <si>
    <t>TRXXJOB12311</t>
  </si>
  <si>
    <t>TRXXJOB22310</t>
  </si>
  <si>
    <t>TRXXELB52215</t>
  </si>
  <si>
    <t>TRXKAYBU2214</t>
  </si>
  <si>
    <t>TRXPLTB32211</t>
  </si>
  <si>
    <t>TRXXFTB42216</t>
  </si>
  <si>
    <t>TRXXHVB72215</t>
  </si>
  <si>
    <t>TRXXEJB32211</t>
  </si>
  <si>
    <t>TRXXELB42216</t>
  </si>
  <si>
    <t>TRXXGLB42211</t>
  </si>
  <si>
    <t>ULİDAŞ (ÇERİKLİ)</t>
  </si>
  <si>
    <t>TRXXJIB12313</t>
  </si>
  <si>
    <t>TRXTTDBE2318</t>
  </si>
  <si>
    <t>KAYSERİ ŞEKER (ŞARKIŞLA)</t>
  </si>
  <si>
    <t>SİVAS LİDAŞ</t>
  </si>
  <si>
    <t>BALKIR</t>
  </si>
  <si>
    <t>TRXKAYBF2213</t>
  </si>
  <si>
    <t>TRXKTUBK2235</t>
  </si>
  <si>
    <t>TRXSLTB92219</t>
  </si>
  <si>
    <t>TRXKTUBH2230</t>
  </si>
  <si>
    <t>TRXSLTBA2214</t>
  </si>
  <si>
    <t>TRXXGMBD2218</t>
  </si>
  <si>
    <t>GAP ŞANLIURFA</t>
  </si>
  <si>
    <t>TRXXHHBA2316</t>
  </si>
  <si>
    <t>TRXXDTBW2211</t>
  </si>
  <si>
    <t>TRXXHHBB2315</t>
  </si>
  <si>
    <t xml:space="preserve">ADIYAMAN  </t>
  </si>
  <si>
    <t xml:space="preserve">AFYONKARAHİSAR  </t>
  </si>
  <si>
    <t xml:space="preserve">AKSARAY  </t>
  </si>
  <si>
    <t xml:space="preserve">ANKARA  </t>
  </si>
  <si>
    <t xml:space="preserve">BATMAN  </t>
  </si>
  <si>
    <t xml:space="preserve">ÇORUM  </t>
  </si>
  <si>
    <t xml:space="preserve">DENİZLİ  </t>
  </si>
  <si>
    <t xml:space="preserve">DİYARBAKIR  </t>
  </si>
  <si>
    <t xml:space="preserve">GAZİANTEP  </t>
  </si>
  <si>
    <t xml:space="preserve">İZMİR  </t>
  </si>
  <si>
    <t xml:space="preserve">KAHRAMANMARAŞ  </t>
  </si>
  <si>
    <t xml:space="preserve">KAYSERİ  </t>
  </si>
  <si>
    <t xml:space="preserve">KIRIKKALE  </t>
  </si>
  <si>
    <t xml:space="preserve">KIRŞEHİR  </t>
  </si>
  <si>
    <t xml:space="preserve">KONYA  </t>
  </si>
  <si>
    <t xml:space="preserve">MARDİN  </t>
  </si>
  <si>
    <t xml:space="preserve">SAMSUN  </t>
  </si>
  <si>
    <t xml:space="preserve">SİVAS  </t>
  </si>
  <si>
    <t xml:space="preserve">ŞANLIURFA  </t>
  </si>
  <si>
    <t xml:space="preserve">YOZGAT  </t>
  </si>
  <si>
    <t>UNSAN</t>
  </si>
  <si>
    <t>MEZOPOTAMYA</t>
  </si>
  <si>
    <t>TRXUNSB82214</t>
  </si>
  <si>
    <t>TRXXEMBW221</t>
  </si>
  <si>
    <t>SATIŞA AÇILAN TMO EKMEKLİK BUĞDAY STOKLARI (TON)</t>
  </si>
  <si>
    <t>EK 1/D</t>
  </si>
  <si>
    <t>Açık</t>
  </si>
  <si>
    <t>Kapalı</t>
  </si>
  <si>
    <t xml:space="preserve">ADANA  </t>
  </si>
  <si>
    <t xml:space="preserve">BALIKESİR  </t>
  </si>
  <si>
    <t xml:space="preserve">EDİRNE  </t>
  </si>
  <si>
    <t xml:space="preserve">ERZURUM  </t>
  </si>
  <si>
    <t xml:space="preserve">ESKİŞEHİR  </t>
  </si>
  <si>
    <t xml:space="preserve">HATAY  </t>
  </si>
  <si>
    <t xml:space="preserve">KIRKLARELİ  </t>
  </si>
  <si>
    <t xml:space="preserve">MERSİN  </t>
  </si>
  <si>
    <t xml:space="preserve">MUŞ  </t>
  </si>
  <si>
    <t xml:space="preserve">SAKARYA  </t>
  </si>
  <si>
    <t xml:space="preserve">TEKİRDAĞ  </t>
  </si>
  <si>
    <t xml:space="preserve">TRABZON  </t>
  </si>
  <si>
    <t>EK 1/C</t>
  </si>
  <si>
    <t>SATIŞA AÇILAN ELÜS EKMEKLİK BUĞDAY STOKLARI (KG)</t>
  </si>
  <si>
    <t>EDİRNE</t>
  </si>
  <si>
    <t>ES LİDAŞ (UZUNKÖPRÜ)</t>
  </si>
  <si>
    <t>TRXXFSB82214</t>
  </si>
  <si>
    <t>TMO-TOBB (KEŞAN)</t>
  </si>
  <si>
    <t>TRXXEDB92218</t>
  </si>
  <si>
    <t>ALTINBİLEK (ÇİFTELER)</t>
  </si>
  <si>
    <t>TRXXEHBC2317</t>
  </si>
  <si>
    <t>MY SİLO (ESKİŞEHİR)</t>
  </si>
  <si>
    <t>TRXMYSBA2323</t>
  </si>
  <si>
    <t>TRXTTDBA2213</t>
  </si>
  <si>
    <t>SARILAR</t>
  </si>
  <si>
    <t>TRXXHIBG2319</t>
  </si>
  <si>
    <t>ADANA</t>
  </si>
  <si>
    <t>MY SİLO (AKSARAY)</t>
  </si>
  <si>
    <t>TRXALTB82218</t>
  </si>
  <si>
    <t>TRXALTB92217</t>
  </si>
  <si>
    <t>TRXMYSBB2314</t>
  </si>
  <si>
    <t>TRXALTBH2316</t>
  </si>
  <si>
    <t>1621</t>
  </si>
  <si>
    <t>1611</t>
  </si>
  <si>
    <t>1223</t>
  </si>
  <si>
    <t xml:space="preserve">ANKARA </t>
  </si>
  <si>
    <t>ANKARA TB</t>
  </si>
  <si>
    <t>ALTILAR (BALA)</t>
  </si>
  <si>
    <t>TEKA (BALA)</t>
  </si>
  <si>
    <t>TRXXEFBA2311</t>
  </si>
  <si>
    <t>TRXATTBA2216</t>
  </si>
  <si>
    <t>TRXXGBBL2211</t>
  </si>
  <si>
    <t>1222</t>
  </si>
  <si>
    <t>BALIKESİR</t>
  </si>
  <si>
    <t>KAİNAT (GELİBOLU)</t>
  </si>
  <si>
    <t>TRXKTUBC2227</t>
  </si>
  <si>
    <t>TRXKTUBD2226</t>
  </si>
  <si>
    <t>TRXKTUB42220</t>
  </si>
  <si>
    <t>BANDIRMA TB</t>
  </si>
  <si>
    <t>1001 LİDAŞ</t>
  </si>
  <si>
    <t>TRXXFLB12216</t>
  </si>
  <si>
    <t>1322</t>
  </si>
  <si>
    <t>1323</t>
  </si>
  <si>
    <t>TRXCLDBD2316</t>
  </si>
  <si>
    <t>1212</t>
  </si>
  <si>
    <t>TRXMYSB12231</t>
  </si>
  <si>
    <t>TK (KAYMAZ)</t>
  </si>
  <si>
    <t>TRXTKTB12225</t>
  </si>
  <si>
    <t>TRXXEHB82210</t>
  </si>
  <si>
    <t>ALTINBİLEK (ALPU)</t>
  </si>
  <si>
    <t>TRXXGVB52219</t>
  </si>
  <si>
    <t>TRXXIAB52219</t>
  </si>
  <si>
    <t>ALTINBİLEK (MERKEZ)</t>
  </si>
  <si>
    <t>TRXXEGB62214</t>
  </si>
  <si>
    <t>TRXATABH2319</t>
  </si>
  <si>
    <t>TRXXGHBG2311</t>
  </si>
  <si>
    <t>TMO-TOBB (KESKİN)</t>
  </si>
  <si>
    <t>TRXXFVB62210</t>
  </si>
  <si>
    <t>TMO-TOBB (BABAESKİ)</t>
  </si>
  <si>
    <t>TRXXFWB82216</t>
  </si>
  <si>
    <t>LÜLEBURGAZ</t>
  </si>
  <si>
    <t>TRXLTDB92211</t>
  </si>
  <si>
    <t>TRXXFWBA2210</t>
  </si>
  <si>
    <t>KONYA</t>
  </si>
  <si>
    <t>ERK LİDAŞ</t>
  </si>
  <si>
    <t>TRXXJBBC2318</t>
  </si>
  <si>
    <t>ŞİMŞEKLİ</t>
  </si>
  <si>
    <t>TRXSTUB82310</t>
  </si>
  <si>
    <t>ATARLAR (SELÇUKLU)</t>
  </si>
  <si>
    <t>TRXXIUB42218</t>
  </si>
  <si>
    <t>HEKİMOĞLU</t>
  </si>
  <si>
    <t>TRXHKMB52213</t>
  </si>
  <si>
    <t>SAKARYA</t>
  </si>
  <si>
    <t>DOĞU MARMARA</t>
  </si>
  <si>
    <t>TRXXEUB12210</t>
  </si>
  <si>
    <t>SAKARYA TB</t>
  </si>
  <si>
    <t>TRXXJGB02219</t>
  </si>
  <si>
    <t>TRXSLTBC2212</t>
  </si>
  <si>
    <t>TRXKTUB32239</t>
  </si>
  <si>
    <t>TRXSLTBF2318</t>
  </si>
  <si>
    <t>TEKİRDAĞ</t>
  </si>
  <si>
    <t>TMO-TOBB (HAYRABOLU)</t>
  </si>
  <si>
    <t>TRXXHNB42215</t>
  </si>
  <si>
    <t>HİCAZ</t>
  </si>
  <si>
    <t>TRXXIVB52215</t>
  </si>
  <si>
    <t>SARAYLI</t>
  </si>
  <si>
    <t>TRXXEKB12211</t>
  </si>
  <si>
    <t>MY SİLO (YERKÖY)</t>
  </si>
  <si>
    <t>TRXMYSB62228</t>
  </si>
  <si>
    <t>TRXMYSB92225</t>
  </si>
  <si>
    <t>MY SİLO (ŞEFAATLİ)</t>
  </si>
  <si>
    <t>TRXMYSBV2211</t>
  </si>
  <si>
    <t>GM LİDAŞ</t>
  </si>
  <si>
    <t>TRXXHOB22215</t>
  </si>
  <si>
    <t>YOZGAT</t>
  </si>
  <si>
    <t>EK 1/E</t>
  </si>
  <si>
    <t>SATIŞA AÇILAN ELÜS ARPA STOKLARI (KG)</t>
  </si>
  <si>
    <t>SATIŞA AÇILAN MİKTAR (KG)</t>
  </si>
  <si>
    <t>ADIYAMAN</t>
  </si>
  <si>
    <t>ERGÜNLER (ELAZIĞ)</t>
  </si>
  <si>
    <t>TRXERGA22212</t>
  </si>
  <si>
    <t>AFYONKARAHİSAR</t>
  </si>
  <si>
    <t>AFYON BORSA (DİNAR)</t>
  </si>
  <si>
    <t>TRXXFXA52219</t>
  </si>
  <si>
    <t>TK (ŞEREFLİKOÇHİSAR)</t>
  </si>
  <si>
    <t>TRXTKTA52215</t>
  </si>
  <si>
    <t>TRXALTA42214</t>
  </si>
  <si>
    <t>AKSARAY TB (ARATOL)</t>
  </si>
  <si>
    <t>TRXAKSA32219</t>
  </si>
  <si>
    <t>AKSARAY TB (EŞMEKAYA)</t>
  </si>
  <si>
    <t>TRXAKSA52217</t>
  </si>
  <si>
    <t>TRXMYSA32215</t>
  </si>
  <si>
    <t>DOĞA AKBULUT</t>
  </si>
  <si>
    <t>TRXXEIA12217</t>
  </si>
  <si>
    <t>TRXTKTA62214</t>
  </si>
  <si>
    <t>TRXXGCA32213</t>
  </si>
  <si>
    <t>ATARLAR (SULTANHANI)</t>
  </si>
  <si>
    <t>TRXATUA32216</t>
  </si>
  <si>
    <t>KAN</t>
  </si>
  <si>
    <t>TRXKANA32111</t>
  </si>
  <si>
    <t>ALTUNTAŞ (AKSARAY MERKEZ)</t>
  </si>
  <si>
    <t>TRXALTA32215</t>
  </si>
  <si>
    <t>TRXALTA52213</t>
  </si>
  <si>
    <t>ANKARA</t>
  </si>
  <si>
    <t>TRXATTA52216</t>
  </si>
  <si>
    <t>TRXXEFA22212</t>
  </si>
  <si>
    <t>PTB</t>
  </si>
  <si>
    <t>TRXPTBA32214</t>
  </si>
  <si>
    <t>TRXXGBA32215</t>
  </si>
  <si>
    <t>TRXATTA42217</t>
  </si>
  <si>
    <t>TRXXEFA32211</t>
  </si>
  <si>
    <t>ÖZERSOY</t>
  </si>
  <si>
    <t>TRXXGIA32210</t>
  </si>
  <si>
    <t>TRXXINA22217</t>
  </si>
  <si>
    <t>SİLVAN VARLIK</t>
  </si>
  <si>
    <t>TRXXIIA12218</t>
  </si>
  <si>
    <t>ÇORUM</t>
  </si>
  <si>
    <t>TMO-TOBB (ÇORUM)</t>
  </si>
  <si>
    <t>TRXXHBA12215</t>
  </si>
  <si>
    <t>ULİDAŞ (ALACA)</t>
  </si>
  <si>
    <t>TRXXBMA32213</t>
  </si>
  <si>
    <t>TRXXHBA22214</t>
  </si>
  <si>
    <t>TRXXEPA12212</t>
  </si>
  <si>
    <t>TRXXGDA32211</t>
  </si>
  <si>
    <t>TRXXEDA32216</t>
  </si>
  <si>
    <t>ERZURUM</t>
  </si>
  <si>
    <t>AZİZİYE</t>
  </si>
  <si>
    <t>TRXXIRA62214</t>
  </si>
  <si>
    <t>TRXXEHA32217</t>
  </si>
  <si>
    <t>TRXMYSA42214</t>
  </si>
  <si>
    <t>TRXXEHA22218</t>
  </si>
  <si>
    <t>TRXXEGA12211</t>
  </si>
  <si>
    <t>TRXXGVA12215</t>
  </si>
  <si>
    <t>TK (SİVRİHİSAR)</t>
  </si>
  <si>
    <t>TRXTKTA32217</t>
  </si>
  <si>
    <t>TRXTKTA42216</t>
  </si>
  <si>
    <t>SAFİRTAŞ</t>
  </si>
  <si>
    <t>TRXSFTA22319</t>
  </si>
  <si>
    <t>TRXXEJA22214</t>
  </si>
  <si>
    <t>TRXRUTA12212</t>
  </si>
  <si>
    <t>TRXPLTA22214</t>
  </si>
  <si>
    <t>KAYSERİ ŞEKER (DEVELİ)</t>
  </si>
  <si>
    <t>TRXKAYA52215</t>
  </si>
  <si>
    <t>TRXXFTA22210</t>
  </si>
  <si>
    <t>TRXXGGA12216</t>
  </si>
  <si>
    <t>TRXXHVA22212</t>
  </si>
  <si>
    <t>TRXXELA22210</t>
  </si>
  <si>
    <t>TRXXGJA22219</t>
  </si>
  <si>
    <t>TRXXGHA22213</t>
  </si>
  <si>
    <t>TRXXGHA32212</t>
  </si>
  <si>
    <t>TRXXEJA32213</t>
  </si>
  <si>
    <t>TRXKAYA72213</t>
  </si>
  <si>
    <t>TRXPLTA32213</t>
  </si>
  <si>
    <t>TRXKAYA62214</t>
  </si>
  <si>
    <t>TRXXFTA32219</t>
  </si>
  <si>
    <t>TRXXGGA22215</t>
  </si>
  <si>
    <t>TRXXHVA32211</t>
  </si>
  <si>
    <t>TRXXELA32219</t>
  </si>
  <si>
    <t>TRXXGLA12216</t>
  </si>
  <si>
    <t>TRXXGJA32218</t>
  </si>
  <si>
    <t>KOÇAKER</t>
  </si>
  <si>
    <t>TRXXHDA22210</t>
  </si>
  <si>
    <t>AS LİDAŞ (ÇUMRA)</t>
  </si>
  <si>
    <t>TRXASLA22218</t>
  </si>
  <si>
    <t>AS LİDAŞ (KARAPINAR)</t>
  </si>
  <si>
    <t>TRXASLA62214</t>
  </si>
  <si>
    <t>AS LİDAŞ (SARAY)</t>
  </si>
  <si>
    <t>TRXASLAC2214</t>
  </si>
  <si>
    <t>AS LİDAŞ (YUNAK)</t>
  </si>
  <si>
    <t>TRXASLAA2216</t>
  </si>
  <si>
    <t>AS LİDAŞ (KARATAY)</t>
  </si>
  <si>
    <t>TRXASLA82212</t>
  </si>
  <si>
    <t>ALTILAR (KULU)</t>
  </si>
  <si>
    <t>TRXATTA22219</t>
  </si>
  <si>
    <t>ŞİMALA</t>
  </si>
  <si>
    <t>TRXSMLA22213</t>
  </si>
  <si>
    <t>AKF AGRO</t>
  </si>
  <si>
    <t>TRXXHUA32213</t>
  </si>
  <si>
    <t>SARAÇ (MERKEZ)</t>
  </si>
  <si>
    <t>TRXSRCA12212</t>
  </si>
  <si>
    <t>GÜZEL TARIM (CİHANBEYLİ)</t>
  </si>
  <si>
    <t>TRXGZLA22210</t>
  </si>
  <si>
    <t>MATLI (KONYA)</t>
  </si>
  <si>
    <t>TRXXBJA22210</t>
  </si>
  <si>
    <t>İSMAİL HAKAN BALTAOĞLU TARIM</t>
  </si>
  <si>
    <t>TRXXGSA22210</t>
  </si>
  <si>
    <t>SARAÇ (BEYŞEHİR)</t>
  </si>
  <si>
    <t>TRXSRCA32210</t>
  </si>
  <si>
    <t>TRXXHDA32219</t>
  </si>
  <si>
    <t>TRXASLA32217</t>
  </si>
  <si>
    <t>TRXASLA72213</t>
  </si>
  <si>
    <t>TRXASLAD2213</t>
  </si>
  <si>
    <t>TRXASLAB2215</t>
  </si>
  <si>
    <t>TRXASLA92211</t>
  </si>
  <si>
    <t>YALNIZLAR</t>
  </si>
  <si>
    <t>TRXYALA32215</t>
  </si>
  <si>
    <t>EVLİK (ÇUMRA)</t>
  </si>
  <si>
    <t>TRXEVDA22211</t>
  </si>
  <si>
    <t>LDR TARIM (KARAPINAR)</t>
  </si>
  <si>
    <t>TRXXFEA32211</t>
  </si>
  <si>
    <t>HİKMET ŞEFLEK</t>
  </si>
  <si>
    <t>TRXXFUA22218</t>
  </si>
  <si>
    <t>TRXATTA32218</t>
  </si>
  <si>
    <t>EVLİK (KARATAY)</t>
  </si>
  <si>
    <t>TRXEVDA12212</t>
  </si>
  <si>
    <t>TRXSRCA22211</t>
  </si>
  <si>
    <t>EROĞLU AGRO</t>
  </si>
  <si>
    <t>TRXXHRA22210</t>
  </si>
  <si>
    <t>LDR TARIM (KARATAY)</t>
  </si>
  <si>
    <t>TRXXFGA22217</t>
  </si>
  <si>
    <t>TRXSMLA32212</t>
  </si>
  <si>
    <t>TRXGZLA32219</t>
  </si>
  <si>
    <t>KULUSAN</t>
  </si>
  <si>
    <t>TRXXIBA42210</t>
  </si>
  <si>
    <t>TRXXHUA22214</t>
  </si>
  <si>
    <t>LARENDE</t>
  </si>
  <si>
    <t>TRXXGZA32214</t>
  </si>
  <si>
    <t>TOPRAK (KAZIMKARABEKİR)</t>
  </si>
  <si>
    <t>TRXTOPA22218</t>
  </si>
  <si>
    <t>AŞIROĞULLARI</t>
  </si>
  <si>
    <t>TRXXILA02213</t>
  </si>
  <si>
    <t>KAİNAT (KARAMAN)</t>
  </si>
  <si>
    <t>TRXKTUA72211</t>
  </si>
  <si>
    <t>TOPRAK (ALTINEKİN)</t>
  </si>
  <si>
    <t>TRXTOPA42216</t>
  </si>
  <si>
    <t>TOPRAK (KADINHANI)</t>
  </si>
  <si>
    <t>TRXTOPA32217</t>
  </si>
  <si>
    <t>KAİNAT (ACIKUYU)</t>
  </si>
  <si>
    <t>TRXKTUA32215</t>
  </si>
  <si>
    <t>KONYA TARIM (KULU)</t>
  </si>
  <si>
    <t>TRXKLDA22219</t>
  </si>
  <si>
    <t>TRXXIUA02214</t>
  </si>
  <si>
    <t>TRXSRCA42219</t>
  </si>
  <si>
    <t>TRXXBJA32219</t>
  </si>
  <si>
    <t>TRXHKMA12219</t>
  </si>
  <si>
    <t>KAHVECİ AGRO</t>
  </si>
  <si>
    <t>TRXXFYA32219</t>
  </si>
  <si>
    <t>BİZİM TARIM</t>
  </si>
  <si>
    <t>TRXXIZA02213</t>
  </si>
  <si>
    <t>GÜNEY (SARAYÖNÜ)</t>
  </si>
  <si>
    <t>TRXXHYA32215</t>
  </si>
  <si>
    <t>TRXXJBA02212</t>
  </si>
  <si>
    <t>TRXHKMA22218</t>
  </si>
  <si>
    <t>KIRKLARELİ</t>
  </si>
  <si>
    <t>MY SİLO (KIRKLARELİ)</t>
  </si>
  <si>
    <t>TRXMYSA22216</t>
  </si>
  <si>
    <t>TRXXFWA42212</t>
  </si>
  <si>
    <t>TRXXFVA32215</t>
  </si>
  <si>
    <t>TEKA (KARAKEÇİLİ)</t>
  </si>
  <si>
    <t>TRXXGBA52213</t>
  </si>
  <si>
    <t>TRXGKTA32214</t>
  </si>
  <si>
    <t>TRXTTDA22213</t>
  </si>
  <si>
    <t>TRXTTDA32212</t>
  </si>
  <si>
    <t>SAMSUN</t>
  </si>
  <si>
    <t>MERZİFON TARIM</t>
  </si>
  <si>
    <t>TRXXHZA22213</t>
  </si>
  <si>
    <t>TRXXHZA32212</t>
  </si>
  <si>
    <t>TRXKAYA22218</t>
  </si>
  <si>
    <t>TRXKAYA32217</t>
  </si>
  <si>
    <t>TRXSLTA12219</t>
  </si>
  <si>
    <t>TRXXGMA22213</t>
  </si>
  <si>
    <t>KAİNAT (ERGENE)</t>
  </si>
  <si>
    <t>TRXKTUA52213</t>
  </si>
  <si>
    <t>ULİDAŞ (SORGUN)</t>
  </si>
  <si>
    <t>TRXXBMA42212</t>
  </si>
  <si>
    <t>TMO-TOBB (SARIKAYA)</t>
  </si>
  <si>
    <t>TRXXEEA22215</t>
  </si>
  <si>
    <t>KAİNAT (YOZGAT)</t>
  </si>
  <si>
    <t>TRXKTUAA2212</t>
  </si>
  <si>
    <t>TRXMYSA62212</t>
  </si>
  <si>
    <t>TRXXHOA12218</t>
  </si>
  <si>
    <t>TRXXBMA52211</t>
  </si>
  <si>
    <t>TRXXEEA32214</t>
  </si>
  <si>
    <t>TRXXEKA22212</t>
  </si>
  <si>
    <t>BAŞAK SARIKAYA</t>
  </si>
  <si>
    <t>TRXXGKA22217</t>
  </si>
  <si>
    <t>TRXKTUAB2211</t>
  </si>
  <si>
    <t>TRXMYSA52213</t>
  </si>
  <si>
    <t>EK 1/F</t>
  </si>
  <si>
    <t>AÇIK</t>
  </si>
  <si>
    <t>KAPALI</t>
  </si>
  <si>
    <t>DENİZLİ</t>
  </si>
  <si>
    <t>İZMİR</t>
  </si>
  <si>
    <t>MERSİN</t>
  </si>
  <si>
    <t>MUŞ</t>
  </si>
  <si>
    <t>TRABZON</t>
  </si>
  <si>
    <t>EK 1/G</t>
  </si>
  <si>
    <t>MAHSUL YILI</t>
  </si>
  <si>
    <t>AKGÜLLER</t>
  </si>
  <si>
    <t>TRXALDI72317</t>
  </si>
  <si>
    <t>AYSAN</t>
  </si>
  <si>
    <t>TRXAYSI42311</t>
  </si>
  <si>
    <t>TRXXHII42319</t>
  </si>
  <si>
    <t>ÇUKUROVA TOPRAK</t>
  </si>
  <si>
    <t>TRXXKJI12314</t>
  </si>
  <si>
    <t>AYDINLAR AGRO TARIM</t>
  </si>
  <si>
    <t>TRXXKLI02311</t>
  </si>
  <si>
    <t>ER MAKİNE</t>
  </si>
  <si>
    <t>TRXXICI52319</t>
  </si>
  <si>
    <t>NERGİZ AGRO</t>
  </si>
  <si>
    <t>TRXXHGI32314</t>
  </si>
  <si>
    <t>TEKBAŞLAR</t>
  </si>
  <si>
    <t>TRXTKBI42316</t>
  </si>
  <si>
    <t>ATB ÇUKUROVA</t>
  </si>
  <si>
    <t>TRXATBI42317</t>
  </si>
  <si>
    <t>BAĞIŞLAR</t>
  </si>
  <si>
    <t>TRXXFAI42310</t>
  </si>
  <si>
    <t>SANDIKÇI</t>
  </si>
  <si>
    <t>TRXSTLI22310</t>
  </si>
  <si>
    <t>TRXALDI62318</t>
  </si>
  <si>
    <t>TEKİN (BESNİ)</t>
  </si>
  <si>
    <t>TRXXFNI32314</t>
  </si>
  <si>
    <t>FLORA TARIM</t>
  </si>
  <si>
    <t>TRXXHJI42317</t>
  </si>
  <si>
    <t>TRXXFXI52311</t>
  </si>
  <si>
    <t>TRXPTBI52314</t>
  </si>
  <si>
    <t>TRXXGNI22214</t>
  </si>
  <si>
    <t>HACIÖMEROĞLU AFM (BATMAN)</t>
  </si>
  <si>
    <t>TRXXENI62314</t>
  </si>
  <si>
    <t>TRXXFCI02211</t>
  </si>
  <si>
    <t>TRXXGDI22215</t>
  </si>
  <si>
    <t>TRXXEPI32213</t>
  </si>
  <si>
    <t>TRXXEPI12215</t>
  </si>
  <si>
    <t>TRXXESI12219</t>
  </si>
  <si>
    <t>TRXXFCI12210</t>
  </si>
  <si>
    <t>TRXXHPI32216</t>
  </si>
  <si>
    <t>TRXXGDI32214</t>
  </si>
  <si>
    <t>TRXXEPI42212</t>
  </si>
  <si>
    <t>TRXMYSI52315</t>
  </si>
  <si>
    <t>TRXXEGI22312</t>
  </si>
  <si>
    <t>TRXXEHI32319</t>
  </si>
  <si>
    <t>ÖZMEN</t>
  </si>
  <si>
    <t>TRXOZMI42312</t>
  </si>
  <si>
    <t>LİKYA</t>
  </si>
  <si>
    <t>TRXXHSI22310</t>
  </si>
  <si>
    <t>TRXXJPI02314</t>
  </si>
  <si>
    <t>TRXXBNI02316</t>
  </si>
  <si>
    <t>NAROVA TARIM</t>
  </si>
  <si>
    <t>TRXXTUI42319</t>
  </si>
  <si>
    <t>TRXATAI42319</t>
  </si>
  <si>
    <t>TRXSFTI42310</t>
  </si>
  <si>
    <t>AL LİDAŞ</t>
  </si>
  <si>
    <t>TRXALLI42313</t>
  </si>
  <si>
    <t>NARLI LİDAŞ</t>
  </si>
  <si>
    <t>TRXXKKI02313</t>
  </si>
  <si>
    <t>TRXATAI52318</t>
  </si>
  <si>
    <t>TRXSFTI52319</t>
  </si>
  <si>
    <t>TRXXGBI52315</t>
  </si>
  <si>
    <t>HASANOĞULLARI (KIRŞEHİR)</t>
  </si>
  <si>
    <t>TRXXKDI02318</t>
  </si>
  <si>
    <t>TRXASLI42219</t>
  </si>
  <si>
    <t>TRXXGSI22213</t>
  </si>
  <si>
    <t>TRXASLI52218</t>
  </si>
  <si>
    <t>TRXXHUI22217</t>
  </si>
  <si>
    <t>TRXXFEI12216</t>
  </si>
  <si>
    <t>TRXXJBI12214</t>
  </si>
  <si>
    <t>TRXGZLI22213</t>
  </si>
  <si>
    <t>KONYA TARIM (CİHANBEYLİ)</t>
  </si>
  <si>
    <t>TRXXJEI02219</t>
  </si>
  <si>
    <t>KÖKTEN</t>
  </si>
  <si>
    <t>TRXXJLI02214</t>
  </si>
  <si>
    <t>TRXXIUI32313</t>
  </si>
  <si>
    <t>TRXXFUI42318</t>
  </si>
  <si>
    <t>TRXASLIE2313</t>
  </si>
  <si>
    <t>TRXASLIK2315</t>
  </si>
  <si>
    <t>AVS AGRO</t>
  </si>
  <si>
    <t>TRXAVSI42317</t>
  </si>
  <si>
    <t>TRXASLII2319</t>
  </si>
  <si>
    <t>TRXSMLI42313</t>
  </si>
  <si>
    <t>YUSUF ZENGİN (MERKEZ)</t>
  </si>
  <si>
    <t>TRXYUSI42319</t>
  </si>
  <si>
    <t>TRXXGSI42310</t>
  </si>
  <si>
    <t>TRXXBJI32311</t>
  </si>
  <si>
    <t>YUSUF ZENGİN (ORGANİZE)</t>
  </si>
  <si>
    <t>TRXXKOI12314</t>
  </si>
  <si>
    <t>TRXKLDI32310</t>
  </si>
  <si>
    <t>NİYAZ ORHA</t>
  </si>
  <si>
    <t>TRXXGEI42310</t>
  </si>
  <si>
    <t>TRXXHUI32315</t>
  </si>
  <si>
    <t>TRXXILI42311</t>
  </si>
  <si>
    <t>TRXATTI72316</t>
  </si>
  <si>
    <t>TRXASLIF2312</t>
  </si>
  <si>
    <t>TRXSTUI32310</t>
  </si>
  <si>
    <t>TRXEVDI82317</t>
  </si>
  <si>
    <t>EVLİK (KARAPINAR)</t>
  </si>
  <si>
    <t>TRXEVDIA2318</t>
  </si>
  <si>
    <t>TRXXFUI52317</t>
  </si>
  <si>
    <t>TRXXFGI32318</t>
  </si>
  <si>
    <t>TRXEVDI92316</t>
  </si>
  <si>
    <t>TRXXFEI42312</t>
  </si>
  <si>
    <t>TRXASLIL2314</t>
  </si>
  <si>
    <t>TÜRKMEN LİDAŞ</t>
  </si>
  <si>
    <t>TRXXJMI12310</t>
  </si>
  <si>
    <t>TRXXJLI12312</t>
  </si>
  <si>
    <t>TRXYUSI52318</t>
  </si>
  <si>
    <t>TRXASLIJ2318</t>
  </si>
  <si>
    <t>TRXHKMI32319</t>
  </si>
  <si>
    <t>TRXXJBI32311</t>
  </si>
  <si>
    <t>TRXTOPIA2316</t>
  </si>
  <si>
    <t>TRXXFYI52319</t>
  </si>
  <si>
    <t>TRXASLIH2310</t>
  </si>
  <si>
    <t>TOPRAK (KARAMAN MERKEZ)</t>
  </si>
  <si>
    <t>TRXTOPIE2312</t>
  </si>
  <si>
    <t>TRXXHZI02317</t>
  </si>
  <si>
    <t>TRXTKTIB2315</t>
  </si>
  <si>
    <t>EK 1/H</t>
  </si>
  <si>
    <t xml:space="preserve">ÜRÜN KODU
</t>
  </si>
  <si>
    <t xml:space="preserve"> SATIŞA AÇILAN MİKTAR</t>
  </si>
  <si>
    <t>EK 1/I</t>
  </si>
  <si>
    <t>SATIŞA AÇILAN TMO ÇAVDAR TRİTİKALE STOKLARI (TON)</t>
  </si>
  <si>
    <t>ÜRÜN - ÜRÜN KODU</t>
  </si>
  <si>
    <t>ÇAVDAR</t>
  </si>
  <si>
    <t>TRİTİKALE</t>
  </si>
  <si>
    <t>GENELTOPLAM</t>
  </si>
  <si>
    <r>
      <t xml:space="preserve">SATIŞA AÇILAN </t>
    </r>
    <r>
      <rPr>
        <b/>
        <sz val="16"/>
        <color indexed="8"/>
        <rFont val="Times New Roman"/>
        <family val="1"/>
      </rPr>
      <t>ELÜS ÇAVDAR STOKLARI (KG)</t>
    </r>
  </si>
  <si>
    <t>TRXMYSV32310</t>
  </si>
  <si>
    <t>ALTUNTAŞ (YAPILCAN))</t>
  </si>
  <si>
    <t>TRXALTV32310</t>
  </si>
  <si>
    <t>EK 1/J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</si>
  <si>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</si>
  <si>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YILI MAHSULÜ ELÜS YULAF STOKLARI (KG)</t>
    </r>
  </si>
  <si>
    <t>TRXKTUY32215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</si>
  <si>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2023</t>
    </r>
    <r>
      <rPr>
        <b/>
        <sz val="16"/>
        <color indexed="8"/>
        <rFont val="Times New Roman"/>
        <family val="1"/>
      </rPr>
      <t xml:space="preserve"> MAHSULÜ TMO YULAF STOKLARI (TON)</t>
    </r>
  </si>
  <si>
    <t>2411-2412</t>
  </si>
  <si>
    <t>TRXXGDBP2314</t>
  </si>
  <si>
    <t>EREĞLİ TARIM</t>
  </si>
  <si>
    <t>TRXXHKBU2218</t>
  </si>
  <si>
    <t>TRXXHKBC2319</t>
  </si>
  <si>
    <t>TRXXHKBF2316</t>
  </si>
  <si>
    <t>YİĞİTLER AGRO</t>
  </si>
  <si>
    <t>TRXXFOB92311</t>
  </si>
  <si>
    <t>TRXXFOB82312</t>
  </si>
  <si>
    <t>SATIŞA AÇILAN TMO YERLİ MAKARNALIK BUĞDAY STOKLARI (TON)</t>
  </si>
  <si>
    <t>SATIŞA AÇILAN TMO YERLİ ARPA STOKLARI (TON)</t>
  </si>
  <si>
    <t>TRXXHHB22219</t>
  </si>
  <si>
    <t>TRXXGKBB2311</t>
  </si>
  <si>
    <t>1122</t>
  </si>
  <si>
    <t>TRXSLTBH2316</t>
  </si>
  <si>
    <t>1123</t>
  </si>
  <si>
    <t>MSG</t>
  </si>
  <si>
    <t>TRXXIJBJ2314</t>
  </si>
  <si>
    <t>TRXASLBJ2315</t>
  </si>
  <si>
    <t>TRXXELBH2316</t>
  </si>
  <si>
    <t>TRXKTUBQ2346</t>
  </si>
  <si>
    <t>TRXMYSBR2316</t>
  </si>
  <si>
    <t>TRXMYSBO2228</t>
  </si>
  <si>
    <t>TRXXGLB82316</t>
  </si>
  <si>
    <t>TRXXGLB92315</t>
  </si>
  <si>
    <t>TRXXJBBH2313</t>
  </si>
  <si>
    <t>TRXXGKBA2312</t>
  </si>
  <si>
    <t>TRXPLTB92314</t>
  </si>
  <si>
    <t>TRXASLBP2317</t>
  </si>
  <si>
    <t>TRXKAYBZ2318</t>
  </si>
  <si>
    <t>TRXKTUBQ2338</t>
  </si>
  <si>
    <t>TRXXEEB52319</t>
  </si>
  <si>
    <t>SATIŞA AÇILAN 2023 MAHSULÜ ELÜS MISIR STOKLARI (KULLANICISINA YÖNELİK) (KG)</t>
  </si>
  <si>
    <t xml:space="preserve"> SATIŞA AÇILAN 2023 YILI MAHSULÜ TMO MISIR STOKLARI  (TON)                  (KULLANICISINA YÖNELİK)</t>
  </si>
  <si>
    <t>SATIŞA AÇILAN 2022 MAHSULÜ ELÜS MISIR STOKLARI (KİŞİ KURULUŞ AYRIMI OLMAKSIZIN) (KG)</t>
  </si>
  <si>
    <t xml:space="preserve"> SATIŞA AÇILAN 2022 YILI MAHSULÜ TMO MISIR STOKLARI  (TON)                                (KİŞİ KURULUŞ AYRIMI OLMAKSIZIN)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</si>
</sst>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83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5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5" fillId="0" borderId="10" xfId="49" applyFont="1" applyFill="1" applyBorder="1" applyAlignment="1">
      <alignment horizontal="center" vertical="center" wrapText="1"/>
      <protection/>
    </xf>
    <xf numFmtId="0" fontId="66" fillId="0" borderId="0" xfId="49" applyFont="1" applyFill="1" applyAlignment="1">
      <alignment horizontal="center" vertical="center" wrapText="1"/>
      <protection/>
    </xf>
    <xf numFmtId="0" fontId="65" fillId="0" borderId="0" xfId="49" applyFont="1" applyFill="1" applyAlignment="1">
      <alignment horizontal="center" vertical="center" wrapText="1"/>
      <protection/>
    </xf>
    <xf numFmtId="0" fontId="67" fillId="0" borderId="0" xfId="49" applyFont="1" applyFill="1" applyAlignment="1">
      <alignment horizontal="center" vertical="center" wrapText="1"/>
      <protection/>
    </xf>
    <xf numFmtId="3" fontId="2" fillId="0" borderId="10" xfId="49" applyNumberFormat="1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/>
      <protection/>
    </xf>
    <xf numFmtId="3" fontId="4" fillId="0" borderId="10" xfId="49" applyNumberFormat="1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1" fontId="4" fillId="0" borderId="10" xfId="49" applyNumberFormat="1" applyFont="1" applyBorder="1" applyAlignment="1">
      <alignment horizontal="center" vertical="center"/>
      <protection/>
    </xf>
    <xf numFmtId="0" fontId="65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/>
      <protection/>
    </xf>
    <xf numFmtId="3" fontId="4" fillId="0" borderId="10" xfId="49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10" xfId="0" applyFont="1" applyFill="1" applyBorder="1" applyAlignment="1">
      <alignment/>
    </xf>
    <xf numFmtId="0" fontId="65" fillId="0" borderId="10" xfId="0" applyFont="1" applyFill="1" applyBorder="1" applyAlignment="1">
      <alignment vertical="center"/>
    </xf>
    <xf numFmtId="3" fontId="65" fillId="0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69" fillId="0" borderId="0" xfId="49" applyFont="1" applyFill="1" applyAlignment="1">
      <alignment horizontal="center" vertical="center" wrapText="1"/>
      <protection/>
    </xf>
    <xf numFmtId="3" fontId="65" fillId="0" borderId="0" xfId="49" applyNumberFormat="1" applyFont="1" applyFill="1" applyAlignment="1">
      <alignment horizontal="center" vertical="center" wrapText="1"/>
      <protection/>
    </xf>
    <xf numFmtId="0" fontId="69" fillId="0" borderId="10" xfId="49" applyFont="1" applyFill="1" applyBorder="1" applyAlignment="1">
      <alignment horizontal="center" vertical="center" wrapText="1"/>
      <protection/>
    </xf>
    <xf numFmtId="0" fontId="70" fillId="0" borderId="10" xfId="49" applyFont="1" applyBorder="1" applyAlignment="1">
      <alignment horizontal="center" vertical="center"/>
      <protection/>
    </xf>
    <xf numFmtId="0" fontId="71" fillId="0" borderId="11" xfId="49" applyFont="1" applyBorder="1" applyAlignment="1">
      <alignment horizontal="center" vertical="center"/>
      <protection/>
    </xf>
    <xf numFmtId="0" fontId="71" fillId="0" borderId="10" xfId="49" applyFont="1" applyBorder="1" applyAlignment="1">
      <alignment horizontal="center" vertical="center"/>
      <protection/>
    </xf>
    <xf numFmtId="3" fontId="71" fillId="0" borderId="10" xfId="49" applyNumberFormat="1" applyFont="1" applyBorder="1" applyAlignment="1">
      <alignment horizontal="center" vertical="center"/>
      <protection/>
    </xf>
    <xf numFmtId="3" fontId="70" fillId="0" borderId="10" xfId="49" applyNumberFormat="1" applyFont="1" applyBorder="1" applyAlignment="1">
      <alignment horizontal="center" vertical="center"/>
      <protection/>
    </xf>
    <xf numFmtId="3" fontId="68" fillId="0" borderId="10" xfId="49" applyNumberFormat="1" applyFont="1" applyBorder="1" applyAlignment="1">
      <alignment horizontal="center" vertical="center"/>
      <protection/>
    </xf>
    <xf numFmtId="0" fontId="71" fillId="0" borderId="11" xfId="49" applyFont="1" applyFill="1" applyBorder="1" applyAlignment="1">
      <alignment horizontal="center" vertical="center"/>
      <protection/>
    </xf>
    <xf numFmtId="0" fontId="71" fillId="0" borderId="10" xfId="49" applyFont="1" applyFill="1" applyBorder="1" applyAlignment="1">
      <alignment horizontal="center" vertical="center"/>
      <protection/>
    </xf>
    <xf numFmtId="3" fontId="68" fillId="0" borderId="10" xfId="49" applyNumberFormat="1" applyFont="1" applyFill="1" applyBorder="1" applyAlignment="1">
      <alignment horizontal="center" vertical="center"/>
      <protection/>
    </xf>
    <xf numFmtId="3" fontId="65" fillId="0" borderId="10" xfId="49" applyNumberFormat="1" applyFont="1" applyFill="1" applyBorder="1" applyAlignment="1">
      <alignment horizontal="center" vertical="center"/>
      <protection/>
    </xf>
    <xf numFmtId="192" fontId="68" fillId="0" borderId="10" xfId="49" applyNumberFormat="1" applyFont="1" applyBorder="1" applyAlignment="1">
      <alignment horizontal="center" vertical="center"/>
      <protection/>
    </xf>
    <xf numFmtId="192" fontId="65" fillId="0" borderId="10" xfId="49" applyNumberFormat="1" applyFont="1" applyBorder="1" applyAlignment="1">
      <alignment horizontal="center" vertical="center"/>
      <protection/>
    </xf>
    <xf numFmtId="3" fontId="65" fillId="0" borderId="10" xfId="49" applyNumberFormat="1" applyFont="1" applyBorder="1" applyAlignment="1">
      <alignment horizontal="center" vertical="center"/>
      <protection/>
    </xf>
    <xf numFmtId="3" fontId="65" fillId="0" borderId="10" xfId="49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6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3" fontId="7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77" fillId="0" borderId="12" xfId="0" applyNumberFormat="1" applyFont="1" applyFill="1" applyBorder="1" applyAlignment="1">
      <alignment horizontal="center" vertical="center"/>
    </xf>
    <xf numFmtId="3" fontId="78" fillId="0" borderId="13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3" fontId="65" fillId="0" borderId="0" xfId="0" applyNumberFormat="1" applyFont="1" applyBorder="1" applyAlignment="1">
      <alignment/>
    </xf>
    <xf numFmtId="0" fontId="0" fillId="0" borderId="14" xfId="0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49" applyFont="1" applyAlignment="1">
      <alignment horizontal="center" vertical="center"/>
      <protection/>
    </xf>
    <xf numFmtId="0" fontId="72" fillId="0" borderId="10" xfId="49" applyFont="1" applyBorder="1" applyAlignment="1">
      <alignment horizontal="center" vertical="center"/>
      <protection/>
    </xf>
    <xf numFmtId="3" fontId="72" fillId="0" borderId="10" xfId="49" applyNumberFormat="1" applyFont="1" applyBorder="1" applyAlignment="1">
      <alignment horizontal="center" vertical="center"/>
      <protection/>
    </xf>
    <xf numFmtId="3" fontId="72" fillId="0" borderId="13" xfId="49" applyNumberFormat="1" applyFont="1" applyBorder="1" applyAlignment="1">
      <alignment horizontal="center" vertical="center"/>
      <protection/>
    </xf>
    <xf numFmtId="0" fontId="72" fillId="0" borderId="0" xfId="49" applyFont="1" applyFill="1" applyBorder="1" applyAlignment="1">
      <alignment horizontal="left" vertical="center"/>
      <protection/>
    </xf>
    <xf numFmtId="3" fontId="72" fillId="0" borderId="0" xfId="49" applyNumberFormat="1" applyFont="1" applyBorder="1" applyAlignment="1">
      <alignment horizontal="center" vertical="center"/>
      <protection/>
    </xf>
    <xf numFmtId="3" fontId="72" fillId="0" borderId="0" xfId="49" applyNumberFormat="1" applyFont="1" applyFill="1" applyBorder="1" applyAlignment="1">
      <alignment horizontal="center" vertical="center"/>
      <protection/>
    </xf>
    <xf numFmtId="0" fontId="65" fillId="0" borderId="16" xfId="49" applyFont="1" applyFill="1" applyBorder="1" applyAlignment="1">
      <alignment horizontal="center" vertical="center" wrapText="1"/>
      <protection/>
    </xf>
    <xf numFmtId="0" fontId="65" fillId="0" borderId="17" xfId="49" applyFont="1" applyFill="1" applyBorder="1" applyAlignment="1">
      <alignment horizontal="center" vertical="center" wrapText="1"/>
      <protection/>
    </xf>
    <xf numFmtId="0" fontId="73" fillId="0" borderId="10" xfId="49" applyFont="1" applyFill="1" applyBorder="1" applyAlignment="1">
      <alignment horizontal="center" vertical="center" wrapText="1"/>
      <protection/>
    </xf>
    <xf numFmtId="3" fontId="73" fillId="0" borderId="17" xfId="49" applyNumberFormat="1" applyFont="1" applyFill="1" applyBorder="1" applyAlignment="1">
      <alignment horizontal="center" vertical="center" wrapText="1"/>
      <protection/>
    </xf>
    <xf numFmtId="0" fontId="0" fillId="0" borderId="0" xfId="49" applyFill="1">
      <alignment/>
      <protection/>
    </xf>
    <xf numFmtId="1" fontId="65" fillId="0" borderId="10" xfId="49" applyNumberFormat="1" applyFont="1" applyFill="1" applyBorder="1" applyAlignment="1">
      <alignment horizontal="center" vertical="center" wrapText="1"/>
      <protection/>
    </xf>
    <xf numFmtId="0" fontId="68" fillId="0" borderId="10" xfId="49" applyFont="1" applyFill="1" applyBorder="1" applyAlignment="1">
      <alignment horizontal="left" vertical="center" wrapText="1"/>
      <protection/>
    </xf>
    <xf numFmtId="3" fontId="4" fillId="0" borderId="17" xfId="49" applyNumberFormat="1" applyFont="1" applyFill="1" applyBorder="1" applyAlignment="1">
      <alignment horizontal="center" vertical="center"/>
      <protection/>
    </xf>
    <xf numFmtId="0" fontId="68" fillId="0" borderId="16" xfId="49" applyFont="1" applyFill="1" applyBorder="1" applyAlignment="1">
      <alignment horizontal="left" vertical="center" wrapText="1"/>
      <protection/>
    </xf>
    <xf numFmtId="3" fontId="65" fillId="0" borderId="15" xfId="49" applyNumberFormat="1" applyFont="1" applyFill="1" applyBorder="1" applyAlignment="1">
      <alignment horizontal="center" vertical="center"/>
      <protection/>
    </xf>
    <xf numFmtId="3" fontId="68" fillId="0" borderId="15" xfId="49" applyNumberFormat="1" applyFont="1" applyFill="1" applyBorder="1" applyAlignment="1">
      <alignment horizontal="center" vertical="center"/>
      <protection/>
    </xf>
    <xf numFmtId="3" fontId="65" fillId="0" borderId="18" xfId="49" applyNumberFormat="1" applyFont="1" applyFill="1" applyBorder="1" applyAlignment="1">
      <alignment horizontal="left" vertical="center"/>
      <protection/>
    </xf>
    <xf numFmtId="3" fontId="68" fillId="0" borderId="18" xfId="49" applyNumberFormat="1" applyFont="1" applyFill="1" applyBorder="1" applyAlignment="1">
      <alignment horizontal="center" vertical="center"/>
      <protection/>
    </xf>
    <xf numFmtId="3" fontId="65" fillId="0" borderId="18" xfId="49" applyNumberFormat="1" applyFont="1" applyFill="1" applyBorder="1" applyAlignment="1">
      <alignment horizontal="center" vertical="center"/>
      <protection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3" fontId="65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72" fillId="0" borderId="10" xfId="49" applyNumberFormat="1" applyFont="1" applyFill="1" applyBorder="1" applyAlignment="1">
      <alignment horizontal="center" vertical="center" wrapText="1"/>
      <protection/>
    </xf>
    <xf numFmtId="3" fontId="72" fillId="0" borderId="10" xfId="49" applyNumberFormat="1" applyFont="1" applyFill="1" applyBorder="1" applyAlignment="1">
      <alignment horizontal="center" vertical="center" wrapText="1"/>
      <protection/>
    </xf>
    <xf numFmtId="0" fontId="74" fillId="0" borderId="10" xfId="49" applyFont="1" applyFill="1" applyBorder="1" applyAlignment="1">
      <alignment horizontal="center" vertical="center"/>
      <protection/>
    </xf>
    <xf numFmtId="0" fontId="68" fillId="0" borderId="19" xfId="49" applyFont="1" applyFill="1" applyBorder="1" applyAlignment="1">
      <alignment horizontal="left" vertical="center" wrapText="1"/>
      <protection/>
    </xf>
    <xf numFmtId="3" fontId="65" fillId="0" borderId="22" xfId="49" applyNumberFormat="1" applyFont="1" applyFill="1" applyBorder="1" applyAlignment="1">
      <alignment horizontal="left" vertical="center"/>
      <protection/>
    </xf>
    <xf numFmtId="3" fontId="65" fillId="0" borderId="23" xfId="49" applyNumberFormat="1" applyFont="1" applyFill="1" applyBorder="1" applyAlignment="1">
      <alignment horizontal="center" vertical="center"/>
      <protection/>
    </xf>
    <xf numFmtId="3" fontId="65" fillId="0" borderId="21" xfId="49" applyNumberFormat="1" applyFont="1" applyFill="1" applyBorder="1" applyAlignment="1">
      <alignment horizontal="center" vertical="center"/>
      <protection/>
    </xf>
    <xf numFmtId="0" fontId="3" fillId="0" borderId="10" xfId="49" applyFont="1" applyBorder="1" applyAlignment="1">
      <alignment vertical="center"/>
      <protection/>
    </xf>
    <xf numFmtId="0" fontId="0" fillId="0" borderId="0" xfId="0" applyAlignment="1">
      <alignment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3" fontId="68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75" fillId="0" borderId="0" xfId="0" applyFont="1" applyBorder="1" applyAlignment="1">
      <alignment vertical="center" wrapText="1"/>
    </xf>
    <xf numFmtId="3" fontId="75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26" xfId="49" applyFont="1" applyFill="1" applyBorder="1" applyAlignment="1">
      <alignment horizontal="center" vertical="center"/>
      <protection/>
    </xf>
    <xf numFmtId="0" fontId="2" fillId="0" borderId="26" xfId="49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3" fontId="2" fillId="0" borderId="10" xfId="49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0" fillId="0" borderId="15" xfId="49" applyFont="1" applyBorder="1" applyAlignment="1">
      <alignment horizontal="center" vertical="center"/>
      <protection/>
    </xf>
    <xf numFmtId="0" fontId="68" fillId="0" borderId="11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77" fillId="0" borderId="28" xfId="0" applyNumberFormat="1" applyFont="1" applyFill="1" applyBorder="1" applyAlignment="1">
      <alignment horizontal="center" vertical="center"/>
    </xf>
    <xf numFmtId="3" fontId="77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65" fillId="0" borderId="17" xfId="0" applyNumberFormat="1" applyFont="1" applyFill="1" applyBorder="1" applyAlignment="1">
      <alignment horizontal="center" vertical="center" wrapText="1"/>
    </xf>
    <xf numFmtId="3" fontId="68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79" fillId="0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/>
    </xf>
    <xf numFmtId="3" fontId="80" fillId="33" borderId="30" xfId="0" applyNumberFormat="1" applyFont="1" applyFill="1" applyBorder="1" applyAlignment="1">
      <alignment horizontal="center" vertical="center"/>
    </xf>
    <xf numFmtId="3" fontId="80" fillId="33" borderId="31" xfId="0" applyNumberFormat="1" applyFont="1" applyFill="1" applyBorder="1" applyAlignment="1">
      <alignment horizontal="center" vertical="center"/>
    </xf>
    <xf numFmtId="3" fontId="80" fillId="33" borderId="10" xfId="0" applyNumberFormat="1" applyFont="1" applyFill="1" applyBorder="1" applyAlignment="1">
      <alignment horizontal="center" vertical="center" wrapText="1"/>
    </xf>
    <xf numFmtId="3" fontId="80" fillId="33" borderId="11" xfId="0" applyNumberFormat="1" applyFont="1" applyFill="1" applyBorder="1" applyAlignment="1">
      <alignment horizontal="center" vertical="center" wrapText="1"/>
    </xf>
    <xf numFmtId="3" fontId="80" fillId="33" borderId="17" xfId="0" applyNumberFormat="1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3" fontId="80" fillId="0" borderId="17" xfId="0" applyNumberFormat="1" applyFont="1" applyFill="1" applyBorder="1" applyAlignment="1">
      <alignment horizontal="center" vertical="center" wrapText="1"/>
    </xf>
    <xf numFmtId="3" fontId="77" fillId="0" borderId="13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72" fillId="0" borderId="0" xfId="0" applyNumberFormat="1" applyFont="1" applyFill="1" applyAlignment="1">
      <alignment horizontal="right" vertical="center" wrapText="1"/>
    </xf>
    <xf numFmtId="3" fontId="65" fillId="0" borderId="0" xfId="49" applyNumberFormat="1" applyFont="1" applyFill="1" applyAlignment="1">
      <alignment horizontal="right" vertical="center" wrapText="1"/>
      <protection/>
    </xf>
    <xf numFmtId="0" fontId="65" fillId="0" borderId="0" xfId="0" applyFont="1" applyFill="1" applyAlignment="1">
      <alignment horizontal="right" vertical="center" wrapText="1"/>
    </xf>
    <xf numFmtId="0" fontId="65" fillId="0" borderId="0" xfId="49" applyFont="1" applyFill="1" applyAlignment="1">
      <alignment horizontal="right" vertical="center" wrapText="1"/>
      <protection/>
    </xf>
    <xf numFmtId="0" fontId="65" fillId="0" borderId="0" xfId="0" applyFont="1" applyAlignment="1">
      <alignment horizontal="right" vertical="center" wrapText="1"/>
    </xf>
    <xf numFmtId="0" fontId="81" fillId="0" borderId="16" xfId="49" applyFont="1" applyBorder="1" applyAlignment="1">
      <alignment horizontal="left" vertical="center"/>
      <protection/>
    </xf>
    <xf numFmtId="3" fontId="81" fillId="0" borderId="10" xfId="49" applyNumberFormat="1" applyFont="1" applyBorder="1" applyAlignment="1">
      <alignment horizontal="center" vertical="center"/>
      <protection/>
    </xf>
    <xf numFmtId="3" fontId="81" fillId="0" borderId="17" xfId="49" applyNumberFormat="1" applyFont="1" applyBorder="1" applyAlignment="1">
      <alignment horizontal="center" vertical="center"/>
      <protection/>
    </xf>
    <xf numFmtId="3" fontId="81" fillId="0" borderId="10" xfId="49" applyNumberFormat="1" applyFont="1" applyFill="1" applyBorder="1" applyAlignment="1">
      <alignment horizontal="center" vertical="center"/>
      <protection/>
    </xf>
    <xf numFmtId="0" fontId="82" fillId="0" borderId="28" xfId="49" applyFont="1" applyFill="1" applyBorder="1" applyAlignment="1">
      <alignment horizontal="left" vertical="center"/>
      <protection/>
    </xf>
    <xf numFmtId="3" fontId="82" fillId="0" borderId="29" xfId="49" applyNumberFormat="1" applyFont="1" applyBorder="1" applyAlignment="1">
      <alignment horizontal="center" vertical="center"/>
      <protection/>
    </xf>
    <xf numFmtId="3" fontId="82" fillId="0" borderId="13" xfId="49" applyNumberFormat="1" applyFont="1" applyBorder="1" applyAlignment="1">
      <alignment horizontal="center" vertical="center"/>
      <protection/>
    </xf>
    <xf numFmtId="0" fontId="65" fillId="0" borderId="16" xfId="49" applyFont="1" applyFill="1" applyBorder="1" applyAlignment="1">
      <alignment horizontal="left" vertical="center" wrapText="1"/>
      <protection/>
    </xf>
    <xf numFmtId="0" fontId="65" fillId="0" borderId="15" xfId="49" applyFont="1" applyFill="1" applyBorder="1" applyAlignment="1">
      <alignment horizontal="left" vertical="center" wrapText="1"/>
      <protection/>
    </xf>
    <xf numFmtId="3" fontId="2" fillId="0" borderId="17" xfId="49" applyNumberFormat="1" applyFont="1" applyFill="1" applyBorder="1" applyAlignment="1">
      <alignment horizontal="center" vertical="center"/>
      <protection/>
    </xf>
    <xf numFmtId="0" fontId="2" fillId="0" borderId="11" xfId="49" applyFont="1" applyFill="1" applyBorder="1" applyAlignment="1">
      <alignment horizontal="center" vertical="center"/>
      <protection/>
    </xf>
    <xf numFmtId="0" fontId="2" fillId="0" borderId="27" xfId="49" applyFont="1" applyFill="1" applyBorder="1" applyAlignment="1">
      <alignment horizontal="center" vertical="center"/>
      <protection/>
    </xf>
    <xf numFmtId="0" fontId="2" fillId="0" borderId="26" xfId="49" applyFont="1" applyFill="1" applyBorder="1" applyAlignment="1">
      <alignment horizontal="center" vertical="center"/>
      <protection/>
    </xf>
    <xf numFmtId="0" fontId="2" fillId="0" borderId="15" xfId="49" applyFont="1" applyFill="1" applyBorder="1" applyAlignment="1">
      <alignment horizontal="center" vertical="center"/>
      <protection/>
    </xf>
    <xf numFmtId="0" fontId="2" fillId="0" borderId="32" xfId="49" applyFont="1" applyFill="1" applyBorder="1" applyAlignment="1">
      <alignment horizontal="center" vertical="center"/>
      <protection/>
    </xf>
    <xf numFmtId="0" fontId="2" fillId="0" borderId="33" xfId="49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27" xfId="49" applyFont="1" applyFill="1" applyBorder="1" applyAlignment="1">
      <alignment horizontal="center" vertical="center" wrapText="1"/>
      <protection/>
    </xf>
    <xf numFmtId="0" fontId="2" fillId="0" borderId="26" xfId="49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72" fillId="0" borderId="10" xfId="4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70" fillId="0" borderId="11" xfId="49" applyFont="1" applyBorder="1" applyAlignment="1">
      <alignment horizontal="center"/>
      <protection/>
    </xf>
    <xf numFmtId="0" fontId="70" fillId="0" borderId="27" xfId="49" applyFont="1" applyBorder="1" applyAlignment="1">
      <alignment horizontal="center"/>
      <protection/>
    </xf>
    <xf numFmtId="0" fontId="70" fillId="0" borderId="26" xfId="49" applyFont="1" applyBorder="1" applyAlignment="1">
      <alignment horizontal="center"/>
      <protection/>
    </xf>
    <xf numFmtId="0" fontId="70" fillId="0" borderId="11" xfId="49" applyFont="1" applyBorder="1" applyAlignment="1">
      <alignment horizontal="center" vertical="center"/>
      <protection/>
    </xf>
    <xf numFmtId="0" fontId="70" fillId="0" borderId="27" xfId="49" applyFont="1" applyBorder="1" applyAlignment="1">
      <alignment horizontal="center" vertical="center"/>
      <protection/>
    </xf>
    <xf numFmtId="0" fontId="70" fillId="0" borderId="26" xfId="49" applyFont="1" applyBorder="1" applyAlignment="1">
      <alignment horizontal="center" vertical="center"/>
      <protection/>
    </xf>
    <xf numFmtId="0" fontId="70" fillId="0" borderId="15" xfId="49" applyFont="1" applyBorder="1" applyAlignment="1">
      <alignment horizontal="center" vertical="center"/>
      <protection/>
    </xf>
    <xf numFmtId="0" fontId="70" fillId="0" borderId="32" xfId="49" applyFont="1" applyBorder="1" applyAlignment="1">
      <alignment horizontal="center" vertical="center"/>
      <protection/>
    </xf>
    <xf numFmtId="0" fontId="70" fillId="0" borderId="33" xfId="49" applyFont="1" applyBorder="1" applyAlignment="1">
      <alignment horizontal="center" vertical="center"/>
      <protection/>
    </xf>
    <xf numFmtId="0" fontId="70" fillId="0" borderId="15" xfId="49" applyFont="1" applyFill="1" applyBorder="1" applyAlignment="1">
      <alignment horizontal="center" vertical="center"/>
      <protection/>
    </xf>
    <xf numFmtId="0" fontId="70" fillId="0" borderId="32" xfId="49" applyFont="1" applyFill="1" applyBorder="1" applyAlignment="1">
      <alignment horizontal="center" vertical="center"/>
      <protection/>
    </xf>
    <xf numFmtId="0" fontId="72" fillId="0" borderId="34" xfId="49" applyFont="1" applyFill="1" applyBorder="1" applyAlignment="1">
      <alignment horizontal="center" vertical="center" wrapText="1"/>
      <protection/>
    </xf>
    <xf numFmtId="0" fontId="72" fillId="0" borderId="35" xfId="49" applyFont="1" applyFill="1" applyBorder="1" applyAlignment="1">
      <alignment horizontal="center" vertical="center" wrapText="1"/>
      <protection/>
    </xf>
    <xf numFmtId="0" fontId="72" fillId="0" borderId="36" xfId="49" applyFont="1" applyFill="1" applyBorder="1" applyAlignment="1">
      <alignment horizontal="center" vertical="center" wrapText="1"/>
      <protection/>
    </xf>
    <xf numFmtId="0" fontId="70" fillId="0" borderId="33" xfId="49" applyFont="1" applyFill="1" applyBorder="1" applyAlignment="1">
      <alignment horizontal="center" vertical="center"/>
      <protection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77" fillId="0" borderId="12" xfId="0" applyNumberFormat="1" applyFont="1" applyFill="1" applyBorder="1" applyAlignment="1">
      <alignment horizontal="center" vertical="center"/>
    </xf>
    <xf numFmtId="3" fontId="77" fillId="0" borderId="50" xfId="0" applyNumberFormat="1" applyFont="1" applyFill="1" applyBorder="1" applyAlignment="1">
      <alignment horizontal="center" vertical="center"/>
    </xf>
    <xf numFmtId="3" fontId="79" fillId="0" borderId="10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79" fillId="0" borderId="11" xfId="0" applyNumberFormat="1" applyFont="1" applyFill="1" applyBorder="1" applyAlignment="1">
      <alignment horizontal="center" vertical="center" wrapText="1"/>
    </xf>
    <xf numFmtId="3" fontId="79" fillId="0" borderId="26" xfId="0" applyNumberFormat="1" applyFont="1" applyFill="1" applyBorder="1" applyAlignment="1">
      <alignment horizontal="center" vertical="center" wrapText="1"/>
    </xf>
    <xf numFmtId="3" fontId="80" fillId="0" borderId="11" xfId="0" applyNumberFormat="1" applyFont="1" applyFill="1" applyBorder="1" applyAlignment="1">
      <alignment horizontal="center" vertical="center" wrapText="1"/>
    </xf>
    <xf numFmtId="3" fontId="80" fillId="0" borderId="26" xfId="0" applyNumberFormat="1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0" fontId="82" fillId="0" borderId="34" xfId="49" applyFont="1" applyBorder="1" applyAlignment="1">
      <alignment horizontal="center" vertical="center"/>
      <protection/>
    </xf>
    <xf numFmtId="0" fontId="82" fillId="0" borderId="35" xfId="49" applyFont="1" applyBorder="1" applyAlignment="1">
      <alignment horizontal="center" vertical="center"/>
      <protection/>
    </xf>
    <xf numFmtId="0" fontId="82" fillId="0" borderId="36" xfId="49" applyFont="1" applyBorder="1" applyAlignment="1">
      <alignment horizontal="center" vertical="center"/>
      <protection/>
    </xf>
    <xf numFmtId="0" fontId="72" fillId="0" borderId="16" xfId="49" applyFont="1" applyBorder="1" applyAlignment="1">
      <alignment horizontal="center" vertical="center"/>
      <protection/>
    </xf>
    <xf numFmtId="0" fontId="72" fillId="0" borderId="10" xfId="49" applyFont="1" applyBorder="1" applyAlignment="1">
      <alignment horizontal="center" vertical="center"/>
      <protection/>
    </xf>
    <xf numFmtId="0" fontId="72" fillId="0" borderId="17" xfId="49" applyFont="1" applyBorder="1" applyAlignment="1">
      <alignment horizontal="center" vertical="center"/>
      <protection/>
    </xf>
    <xf numFmtId="0" fontId="72" fillId="0" borderId="20" xfId="49" applyFont="1" applyBorder="1" applyAlignment="1">
      <alignment horizontal="center" vertical="center" wrapText="1"/>
      <protection/>
    </xf>
    <xf numFmtId="0" fontId="72" fillId="0" borderId="47" xfId="49" applyFont="1" applyBorder="1" applyAlignment="1">
      <alignment horizontal="center" vertical="center" wrapText="1"/>
      <protection/>
    </xf>
    <xf numFmtId="0" fontId="72" fillId="0" borderId="31" xfId="49" applyFont="1" applyBorder="1" applyAlignment="1">
      <alignment horizontal="center" vertical="center" wrapText="1"/>
      <protection/>
    </xf>
    <xf numFmtId="0" fontId="72" fillId="0" borderId="19" xfId="49" applyFont="1" applyFill="1" applyBorder="1" applyAlignment="1">
      <alignment horizontal="center" vertical="center" wrapText="1"/>
      <protection/>
    </xf>
    <xf numFmtId="0" fontId="72" fillId="0" borderId="44" xfId="49" applyFont="1" applyFill="1" applyBorder="1" applyAlignment="1">
      <alignment horizontal="center" vertical="center" wrapText="1"/>
      <protection/>
    </xf>
    <xf numFmtId="0" fontId="1" fillId="0" borderId="48" xfId="49" applyFont="1" applyFill="1" applyBorder="1" applyAlignment="1">
      <alignment horizontal="center" vertical="center" wrapText="1"/>
      <protection/>
    </xf>
    <xf numFmtId="0" fontId="1" fillId="0" borderId="49" xfId="49" applyFont="1" applyFill="1" applyBorder="1" applyAlignment="1">
      <alignment horizontal="center" vertical="center" wrapText="1"/>
      <protection/>
    </xf>
    <xf numFmtId="0" fontId="1" fillId="0" borderId="50" xfId="49" applyFont="1" applyFill="1" applyBorder="1" applyAlignment="1">
      <alignment horizontal="center" vertical="center" wrapText="1"/>
      <protection/>
    </xf>
    <xf numFmtId="0" fontId="72" fillId="0" borderId="22" xfId="49" applyFont="1" applyFill="1" applyBorder="1" applyAlignment="1">
      <alignment horizontal="center" vertical="center" wrapText="1"/>
      <protection/>
    </xf>
    <xf numFmtId="0" fontId="72" fillId="0" borderId="23" xfId="49" applyFont="1" applyFill="1" applyBorder="1" applyAlignment="1">
      <alignment horizontal="center" vertical="center" wrapText="1"/>
      <protection/>
    </xf>
    <xf numFmtId="0" fontId="72" fillId="0" borderId="21" xfId="49" applyFont="1" applyFill="1" applyBorder="1" applyAlignment="1">
      <alignment horizontal="center" vertical="center" wrapText="1"/>
      <protection/>
    </xf>
    <xf numFmtId="3" fontId="72" fillId="0" borderId="45" xfId="49" applyNumberFormat="1" applyFont="1" applyFill="1" applyBorder="1" applyAlignment="1">
      <alignment horizontal="center" vertical="center" wrapText="1"/>
      <protection/>
    </xf>
    <xf numFmtId="3" fontId="72" fillId="0" borderId="16" xfId="49" applyNumberFormat="1" applyFont="1" applyFill="1" applyBorder="1" applyAlignment="1">
      <alignment horizontal="center" vertical="center" wrapText="1"/>
      <protection/>
    </xf>
    <xf numFmtId="3" fontId="72" fillId="0" borderId="52" xfId="49" applyNumberFormat="1" applyFont="1" applyFill="1" applyBorder="1" applyAlignment="1">
      <alignment horizontal="center" vertical="center" wrapText="1"/>
      <protection/>
    </xf>
    <xf numFmtId="3" fontId="72" fillId="0" borderId="0" xfId="49" applyNumberFormat="1" applyFont="1" applyFill="1" applyBorder="1" applyAlignment="1">
      <alignment horizontal="center" vertical="center" wrapText="1"/>
      <protection/>
    </xf>
    <xf numFmtId="3" fontId="72" fillId="0" borderId="53" xfId="49" applyNumberFormat="1" applyFont="1" applyFill="1" applyBorder="1" applyAlignment="1">
      <alignment horizontal="center" vertical="center" wrapText="1"/>
      <protection/>
    </xf>
    <xf numFmtId="3" fontId="72" fillId="0" borderId="30" xfId="49" applyNumberFormat="1" applyFont="1" applyFill="1" applyBorder="1" applyAlignment="1">
      <alignment horizontal="center" vertical="center" wrapText="1"/>
      <protection/>
    </xf>
    <xf numFmtId="3" fontId="72" fillId="0" borderId="54" xfId="49" applyNumberFormat="1" applyFont="1" applyFill="1" applyBorder="1" applyAlignment="1">
      <alignment horizontal="center" vertical="center" wrapText="1"/>
      <protection/>
    </xf>
    <xf numFmtId="3" fontId="72" fillId="0" borderId="55" xfId="49" applyNumberFormat="1" applyFont="1" applyFill="1" applyBorder="1" applyAlignment="1">
      <alignment horizontal="center" vertical="center" wrapText="1"/>
      <protection/>
    </xf>
    <xf numFmtId="3" fontId="2" fillId="0" borderId="20" xfId="49" applyNumberFormat="1" applyFont="1" applyFill="1" applyBorder="1" applyAlignment="1">
      <alignment horizontal="center" vertical="center" wrapText="1"/>
      <protection/>
    </xf>
    <xf numFmtId="3" fontId="2" fillId="0" borderId="31" xfId="49" applyNumberFormat="1" applyFont="1" applyFill="1" applyBorder="1" applyAlignment="1">
      <alignment horizontal="center" vertical="center" wrapText="1"/>
      <protection/>
    </xf>
    <xf numFmtId="3" fontId="65" fillId="0" borderId="19" xfId="49" applyNumberFormat="1" applyFont="1" applyFill="1" applyBorder="1" applyAlignment="1">
      <alignment horizontal="center" vertical="center" wrapText="1"/>
      <protection/>
    </xf>
    <xf numFmtId="3" fontId="65" fillId="0" borderId="44" xfId="49" applyNumberFormat="1" applyFont="1" applyFill="1" applyBorder="1" applyAlignment="1">
      <alignment horizontal="center" vertical="center" wrapText="1"/>
      <protection/>
    </xf>
    <xf numFmtId="3" fontId="65" fillId="0" borderId="45" xfId="49" applyNumberFormat="1" applyFont="1" applyFill="1" applyBorder="1" applyAlignment="1">
      <alignment horizontal="center" vertical="center" wrapText="1"/>
      <protection/>
    </xf>
    <xf numFmtId="3" fontId="65" fillId="0" borderId="37" xfId="49" applyNumberFormat="1" applyFont="1" applyFill="1" applyBorder="1" applyAlignment="1">
      <alignment horizontal="center" vertical="center" wrapText="1"/>
      <protection/>
    </xf>
    <xf numFmtId="3" fontId="65" fillId="0" borderId="46" xfId="49" applyNumberFormat="1" applyFont="1" applyFill="1" applyBorder="1" applyAlignment="1">
      <alignment horizontal="center" vertical="center" wrapText="1"/>
      <protection/>
    </xf>
    <xf numFmtId="3" fontId="65" fillId="0" borderId="56" xfId="49" applyNumberFormat="1" applyFont="1" applyFill="1" applyBorder="1" applyAlignment="1">
      <alignment horizontal="center" vertical="center" wrapText="1"/>
      <protection/>
    </xf>
    <xf numFmtId="3" fontId="65" fillId="0" borderId="30" xfId="49" applyNumberFormat="1" applyFont="1" applyFill="1" applyBorder="1" applyAlignment="1">
      <alignment horizontal="center" vertical="center" wrapText="1"/>
      <protection/>
    </xf>
    <xf numFmtId="3" fontId="65" fillId="0" borderId="54" xfId="49" applyNumberFormat="1" applyFont="1" applyFill="1" applyBorder="1" applyAlignment="1">
      <alignment horizontal="center" vertical="center" wrapText="1"/>
      <protection/>
    </xf>
    <xf numFmtId="3" fontId="65" fillId="0" borderId="55" xfId="49" applyNumberFormat="1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124"/>
  <sheetViews>
    <sheetView zoomScale="60" zoomScaleNormal="60" zoomScalePageLayoutView="0" workbookViewId="0" topLeftCell="A31">
      <selection activeCell="M97" sqref="M97"/>
    </sheetView>
  </sheetViews>
  <sheetFormatPr defaultColWidth="9.140625" defaultRowHeight="12.75"/>
  <cols>
    <col min="1" max="1" width="36.28125" style="7" customWidth="1"/>
    <col min="2" max="2" width="51.28125" style="8" customWidth="1"/>
    <col min="3" max="3" width="28.28125" style="8" customWidth="1"/>
    <col min="4" max="4" width="26.8515625" style="8" customWidth="1"/>
    <col min="5" max="5" width="19.8515625" style="8" customWidth="1"/>
    <col min="6" max="6" width="31.28125" style="8" customWidth="1"/>
    <col min="7" max="7" width="10.28125" style="7" bestFit="1" customWidth="1"/>
    <col min="8" max="8" width="19.140625" style="7" bestFit="1" customWidth="1"/>
    <col min="9" max="9" width="18.28125" style="7" bestFit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18.75">
      <c r="F1" s="173" t="s">
        <v>38</v>
      </c>
    </row>
    <row r="2" spans="1:6" ht="53.25" customHeight="1">
      <c r="A2" s="196" t="s">
        <v>36</v>
      </c>
      <c r="B2" s="196"/>
      <c r="C2" s="196"/>
      <c r="D2" s="196"/>
      <c r="E2" s="196"/>
      <c r="F2" s="196"/>
    </row>
    <row r="3" spans="1:6" ht="52.5" customHeight="1">
      <c r="A3" s="6" t="s">
        <v>21</v>
      </c>
      <c r="B3" s="15" t="s">
        <v>19</v>
      </c>
      <c r="C3" s="15" t="s">
        <v>16</v>
      </c>
      <c r="D3" s="15" t="s">
        <v>20</v>
      </c>
      <c r="E3" s="138" t="s">
        <v>501</v>
      </c>
      <c r="F3" s="15" t="s">
        <v>35</v>
      </c>
    </row>
    <row r="4" spans="1:6" ht="30" customHeight="1">
      <c r="A4" s="195" t="s">
        <v>3</v>
      </c>
      <c r="B4" s="13" t="s">
        <v>100</v>
      </c>
      <c r="C4" s="13" t="s">
        <v>104</v>
      </c>
      <c r="D4" s="14">
        <v>1123</v>
      </c>
      <c r="E4" s="14">
        <v>2023</v>
      </c>
      <c r="F4" s="12">
        <v>136230</v>
      </c>
    </row>
    <row r="5" spans="1:6" ht="30" customHeight="1">
      <c r="A5" s="195"/>
      <c r="B5" s="13" t="s">
        <v>101</v>
      </c>
      <c r="C5" s="13" t="s">
        <v>105</v>
      </c>
      <c r="D5" s="14">
        <v>1141</v>
      </c>
      <c r="E5" s="14">
        <v>2022</v>
      </c>
      <c r="F5" s="12">
        <v>224000</v>
      </c>
    </row>
    <row r="6" spans="1:6" ht="30" customHeight="1">
      <c r="A6" s="195"/>
      <c r="B6" s="13" t="s">
        <v>102</v>
      </c>
      <c r="C6" s="13" t="s">
        <v>106</v>
      </c>
      <c r="D6" s="14">
        <v>1141</v>
      </c>
      <c r="E6" s="14">
        <v>2022</v>
      </c>
      <c r="F6" s="12">
        <v>359640</v>
      </c>
    </row>
    <row r="7" spans="1:6" ht="30" customHeight="1">
      <c r="A7" s="195"/>
      <c r="B7" s="13" t="s">
        <v>211</v>
      </c>
      <c r="C7" s="13" t="s">
        <v>659</v>
      </c>
      <c r="D7" s="14" t="s">
        <v>652</v>
      </c>
      <c r="E7" s="14">
        <v>2022</v>
      </c>
      <c r="F7" s="12">
        <v>43500</v>
      </c>
    </row>
    <row r="8" spans="1:6" ht="30" customHeight="1">
      <c r="A8" s="195"/>
      <c r="B8" s="13" t="s">
        <v>639</v>
      </c>
      <c r="C8" s="13" t="s">
        <v>640</v>
      </c>
      <c r="D8" s="14">
        <v>1121</v>
      </c>
      <c r="E8" s="14">
        <v>2022</v>
      </c>
      <c r="F8" s="12">
        <v>3000000</v>
      </c>
    </row>
    <row r="9" spans="1:6" ht="30" customHeight="1">
      <c r="A9" s="195"/>
      <c r="B9" s="13" t="s">
        <v>639</v>
      </c>
      <c r="C9" s="13" t="s">
        <v>641</v>
      </c>
      <c r="D9" s="14">
        <v>1122</v>
      </c>
      <c r="E9" s="14">
        <v>2023</v>
      </c>
      <c r="F9" s="12">
        <v>1500000</v>
      </c>
    </row>
    <row r="10" spans="1:6" ht="30" customHeight="1">
      <c r="A10" s="195"/>
      <c r="B10" s="13" t="s">
        <v>639</v>
      </c>
      <c r="C10" s="13" t="s">
        <v>642</v>
      </c>
      <c r="D10" s="14">
        <v>1123</v>
      </c>
      <c r="E10" s="14">
        <v>2023</v>
      </c>
      <c r="F10" s="12">
        <v>1000000</v>
      </c>
    </row>
    <row r="11" spans="1:6" ht="30" customHeight="1">
      <c r="A11" s="195"/>
      <c r="B11" s="13" t="s">
        <v>103</v>
      </c>
      <c r="C11" s="13" t="s">
        <v>107</v>
      </c>
      <c r="D11" s="14">
        <v>1141</v>
      </c>
      <c r="E11" s="14">
        <v>2022</v>
      </c>
      <c r="F11" s="12">
        <v>193660</v>
      </c>
    </row>
    <row r="12" spans="1:6" ht="30" customHeight="1">
      <c r="A12" s="195"/>
      <c r="B12" s="13" t="s">
        <v>103</v>
      </c>
      <c r="C12" s="13" t="s">
        <v>108</v>
      </c>
      <c r="D12" s="13">
        <v>1141</v>
      </c>
      <c r="E12" s="13">
        <v>2023</v>
      </c>
      <c r="F12" s="12">
        <v>346900</v>
      </c>
    </row>
    <row r="13" spans="1:7" ht="30" customHeight="1">
      <c r="A13" s="192" t="s">
        <v>0</v>
      </c>
      <c r="B13" s="193"/>
      <c r="C13" s="193"/>
      <c r="D13" s="194"/>
      <c r="E13" s="137"/>
      <c r="F13" s="10">
        <f>SUM(F4:F12)</f>
        <v>6803930</v>
      </c>
      <c r="G13" s="9"/>
    </row>
    <row r="14" spans="1:7" ht="30" customHeight="1">
      <c r="A14" s="191" t="s">
        <v>4</v>
      </c>
      <c r="B14" s="13" t="s">
        <v>53</v>
      </c>
      <c r="C14" s="13" t="s">
        <v>95</v>
      </c>
      <c r="D14" s="13">
        <v>1121</v>
      </c>
      <c r="E14" s="13">
        <v>2022</v>
      </c>
      <c r="F14" s="12">
        <v>3000000</v>
      </c>
      <c r="G14" s="9"/>
    </row>
    <row r="15" spans="1:7" ht="30" customHeight="1">
      <c r="A15" s="191"/>
      <c r="B15" s="13" t="s">
        <v>96</v>
      </c>
      <c r="C15" s="13" t="s">
        <v>97</v>
      </c>
      <c r="D15" s="13">
        <v>1121</v>
      </c>
      <c r="E15" s="13">
        <v>2022</v>
      </c>
      <c r="F15" s="12">
        <v>3000000</v>
      </c>
      <c r="G15" s="9"/>
    </row>
    <row r="16" spans="1:7" ht="30" customHeight="1">
      <c r="A16" s="191"/>
      <c r="B16" s="13" t="s">
        <v>32</v>
      </c>
      <c r="C16" s="13" t="s">
        <v>98</v>
      </c>
      <c r="D16" s="13">
        <v>1121</v>
      </c>
      <c r="E16" s="13">
        <v>2022</v>
      </c>
      <c r="F16" s="12">
        <v>2500000</v>
      </c>
      <c r="G16" s="9"/>
    </row>
    <row r="17" spans="1:7" ht="30" customHeight="1">
      <c r="A17" s="191"/>
      <c r="B17" s="13" t="s">
        <v>53</v>
      </c>
      <c r="C17" s="13" t="s">
        <v>54</v>
      </c>
      <c r="D17" s="13">
        <v>1122</v>
      </c>
      <c r="E17" s="13">
        <v>2022</v>
      </c>
      <c r="F17" s="12">
        <v>53960</v>
      </c>
      <c r="G17" s="9"/>
    </row>
    <row r="18" spans="1:7" ht="30" customHeight="1">
      <c r="A18" s="191"/>
      <c r="B18" s="13" t="s">
        <v>32</v>
      </c>
      <c r="C18" s="13" t="s">
        <v>55</v>
      </c>
      <c r="D18" s="13">
        <v>1122</v>
      </c>
      <c r="E18" s="13">
        <v>2022</v>
      </c>
      <c r="F18" s="12">
        <v>1300000</v>
      </c>
      <c r="G18" s="9"/>
    </row>
    <row r="19" spans="1:7" ht="30" customHeight="1">
      <c r="A19" s="191"/>
      <c r="B19" s="13" t="s">
        <v>653</v>
      </c>
      <c r="C19" s="13" t="s">
        <v>654</v>
      </c>
      <c r="D19" s="13" t="s">
        <v>650</v>
      </c>
      <c r="E19" s="13">
        <v>2023</v>
      </c>
      <c r="F19" s="12">
        <v>32820</v>
      </c>
      <c r="G19" s="9"/>
    </row>
    <row r="20" spans="1:7" ht="30" customHeight="1">
      <c r="A20" s="191"/>
      <c r="B20" s="13" t="s">
        <v>31</v>
      </c>
      <c r="C20" s="13" t="s">
        <v>99</v>
      </c>
      <c r="D20" s="13">
        <v>1122</v>
      </c>
      <c r="E20" s="13">
        <v>2022</v>
      </c>
      <c r="F20" s="12">
        <v>250000</v>
      </c>
      <c r="G20" s="9"/>
    </row>
    <row r="21" spans="1:7" ht="30" customHeight="1">
      <c r="A21" s="192" t="s">
        <v>0</v>
      </c>
      <c r="B21" s="193"/>
      <c r="C21" s="193"/>
      <c r="D21" s="194"/>
      <c r="E21" s="137"/>
      <c r="F21" s="10">
        <f>SUM(F14:F20)</f>
        <v>10136780</v>
      </c>
      <c r="G21" s="9"/>
    </row>
    <row r="22" spans="1:7" ht="30" customHeight="1">
      <c r="A22" s="191" t="s">
        <v>5</v>
      </c>
      <c r="B22" s="13" t="s">
        <v>87</v>
      </c>
      <c r="C22" s="13" t="s">
        <v>88</v>
      </c>
      <c r="D22" s="13">
        <v>1121</v>
      </c>
      <c r="E22" s="13">
        <v>2022</v>
      </c>
      <c r="F22" s="12">
        <v>2939220</v>
      </c>
      <c r="G22" s="9"/>
    </row>
    <row r="23" spans="1:7" ht="30" customHeight="1">
      <c r="A23" s="191"/>
      <c r="B23" s="13" t="s">
        <v>18</v>
      </c>
      <c r="C23" s="13" t="s">
        <v>109</v>
      </c>
      <c r="D23" s="13">
        <v>1121</v>
      </c>
      <c r="E23" s="13">
        <v>2022</v>
      </c>
      <c r="F23" s="12">
        <v>5000000</v>
      </c>
      <c r="G23" s="9"/>
    </row>
    <row r="24" spans="1:7" ht="30" customHeight="1">
      <c r="A24" s="191"/>
      <c r="B24" s="13" t="s">
        <v>17</v>
      </c>
      <c r="C24" s="13" t="s">
        <v>110</v>
      </c>
      <c r="D24" s="13">
        <v>1121</v>
      </c>
      <c r="E24" s="13">
        <v>2022</v>
      </c>
      <c r="F24" s="12">
        <v>5000000</v>
      </c>
      <c r="G24" s="9"/>
    </row>
    <row r="25" spans="1:7" ht="30" customHeight="1">
      <c r="A25" s="191"/>
      <c r="B25" s="13" t="s">
        <v>89</v>
      </c>
      <c r="C25" s="13" t="s">
        <v>111</v>
      </c>
      <c r="D25" s="13">
        <v>1121</v>
      </c>
      <c r="E25" s="13">
        <v>2022</v>
      </c>
      <c r="F25" s="12">
        <v>5000000</v>
      </c>
      <c r="G25" s="9"/>
    </row>
    <row r="26" spans="1:7" ht="30" customHeight="1">
      <c r="A26" s="191"/>
      <c r="B26" s="13" t="s">
        <v>29</v>
      </c>
      <c r="C26" s="13" t="s">
        <v>112</v>
      </c>
      <c r="D26" s="13">
        <v>1122</v>
      </c>
      <c r="E26" s="13">
        <v>2022</v>
      </c>
      <c r="F26" s="12">
        <v>2314040</v>
      </c>
      <c r="G26" s="9"/>
    </row>
    <row r="27" spans="1:7" ht="30" customHeight="1">
      <c r="A27" s="191"/>
      <c r="B27" s="13" t="s">
        <v>18</v>
      </c>
      <c r="C27" s="13" t="s">
        <v>113</v>
      </c>
      <c r="D27" s="13">
        <v>1122</v>
      </c>
      <c r="E27" s="13">
        <v>2022</v>
      </c>
      <c r="F27" s="12">
        <v>325880</v>
      </c>
      <c r="G27" s="9"/>
    </row>
    <row r="28" spans="1:7" ht="30" customHeight="1">
      <c r="A28" s="191"/>
      <c r="B28" s="13" t="s">
        <v>18</v>
      </c>
      <c r="C28" s="13" t="s">
        <v>638</v>
      </c>
      <c r="D28" s="13">
        <v>1123</v>
      </c>
      <c r="E28" s="13">
        <v>2022</v>
      </c>
      <c r="F28" s="12">
        <v>2244370</v>
      </c>
      <c r="G28" s="9"/>
    </row>
    <row r="29" spans="1:7" ht="30" customHeight="1">
      <c r="A29" s="191"/>
      <c r="B29" s="13" t="s">
        <v>17</v>
      </c>
      <c r="C29" s="13" t="s">
        <v>56</v>
      </c>
      <c r="D29" s="13">
        <v>1122</v>
      </c>
      <c r="E29" s="13">
        <v>2022</v>
      </c>
      <c r="F29" s="12">
        <v>374720</v>
      </c>
      <c r="G29" s="9"/>
    </row>
    <row r="30" spans="1:7" ht="30" customHeight="1">
      <c r="A30" s="191"/>
      <c r="B30" s="13" t="s">
        <v>89</v>
      </c>
      <c r="C30" s="13" t="s">
        <v>90</v>
      </c>
      <c r="D30" s="13">
        <v>1122</v>
      </c>
      <c r="E30" s="13">
        <v>2022</v>
      </c>
      <c r="F30" s="12">
        <v>52000</v>
      </c>
      <c r="G30" s="9"/>
    </row>
    <row r="31" spans="1:7" ht="30" customHeight="1">
      <c r="A31" s="191"/>
      <c r="B31" s="13" t="s">
        <v>28</v>
      </c>
      <c r="C31" s="13" t="s">
        <v>57</v>
      </c>
      <c r="D31" s="13">
        <v>1122</v>
      </c>
      <c r="E31" s="13">
        <v>2022</v>
      </c>
      <c r="F31" s="12">
        <v>60000</v>
      </c>
      <c r="G31" s="9"/>
    </row>
    <row r="32" spans="1:7" ht="30" customHeight="1">
      <c r="A32" s="191"/>
      <c r="B32" s="13" t="s">
        <v>58</v>
      </c>
      <c r="C32" s="13" t="s">
        <v>114</v>
      </c>
      <c r="D32" s="13">
        <v>1122</v>
      </c>
      <c r="E32" s="13">
        <v>2022</v>
      </c>
      <c r="F32" s="12">
        <v>2000000</v>
      </c>
      <c r="G32" s="9"/>
    </row>
    <row r="33" spans="1:7" ht="30" customHeight="1">
      <c r="A33" s="191"/>
      <c r="B33" s="13" t="s">
        <v>92</v>
      </c>
      <c r="C33" s="13" t="s">
        <v>115</v>
      </c>
      <c r="D33" s="13">
        <v>1122</v>
      </c>
      <c r="E33" s="13">
        <v>2022</v>
      </c>
      <c r="F33" s="12">
        <v>2500000</v>
      </c>
      <c r="G33" s="9"/>
    </row>
    <row r="34" spans="1:7" ht="30" customHeight="1">
      <c r="A34" s="191"/>
      <c r="B34" s="13" t="s">
        <v>29</v>
      </c>
      <c r="C34" s="13" t="s">
        <v>116</v>
      </c>
      <c r="D34" s="13">
        <v>1123</v>
      </c>
      <c r="E34" s="13">
        <v>2022</v>
      </c>
      <c r="F34" s="12">
        <v>2511040</v>
      </c>
      <c r="G34" s="9"/>
    </row>
    <row r="35" spans="1:7" ht="30" customHeight="1">
      <c r="A35" s="191"/>
      <c r="B35" s="13" t="s">
        <v>30</v>
      </c>
      <c r="C35" s="13" t="s">
        <v>91</v>
      </c>
      <c r="D35" s="13">
        <v>1123</v>
      </c>
      <c r="E35" s="13">
        <v>2022</v>
      </c>
      <c r="F35" s="12">
        <v>134000</v>
      </c>
      <c r="G35" s="9"/>
    </row>
    <row r="36" spans="1:7" ht="30" customHeight="1">
      <c r="A36" s="191"/>
      <c r="B36" s="13" t="s">
        <v>33</v>
      </c>
      <c r="C36" s="13" t="s">
        <v>94</v>
      </c>
      <c r="D36" s="13">
        <v>1123</v>
      </c>
      <c r="E36" s="13">
        <v>2022</v>
      </c>
      <c r="F36" s="12">
        <v>2000000</v>
      </c>
      <c r="G36" s="9"/>
    </row>
    <row r="37" spans="1:7" ht="30" customHeight="1">
      <c r="A37" s="191"/>
      <c r="B37" s="13" t="s">
        <v>28</v>
      </c>
      <c r="C37" s="13" t="s">
        <v>117</v>
      </c>
      <c r="D37" s="13">
        <v>1123</v>
      </c>
      <c r="E37" s="13">
        <v>2022</v>
      </c>
      <c r="F37" s="12">
        <v>3000000</v>
      </c>
      <c r="G37" s="9"/>
    </row>
    <row r="38" spans="1:7" ht="30" customHeight="1">
      <c r="A38" s="191"/>
      <c r="B38" s="13" t="s">
        <v>28</v>
      </c>
      <c r="C38" s="13" t="s">
        <v>118</v>
      </c>
      <c r="D38" s="13">
        <v>1123</v>
      </c>
      <c r="E38" s="13">
        <v>2022</v>
      </c>
      <c r="F38" s="12">
        <v>405340</v>
      </c>
      <c r="G38" s="9"/>
    </row>
    <row r="39" spans="1:7" ht="30" customHeight="1">
      <c r="A39" s="191"/>
      <c r="B39" s="13" t="s">
        <v>92</v>
      </c>
      <c r="C39" s="13" t="s">
        <v>93</v>
      </c>
      <c r="D39" s="13">
        <v>1123</v>
      </c>
      <c r="E39" s="13">
        <v>2022</v>
      </c>
      <c r="F39" s="12">
        <v>921740</v>
      </c>
      <c r="G39" s="9"/>
    </row>
    <row r="40" spans="1:7" ht="30" customHeight="1">
      <c r="A40" s="191"/>
      <c r="B40" s="13" t="s">
        <v>92</v>
      </c>
      <c r="C40" s="13" t="s">
        <v>119</v>
      </c>
      <c r="D40" s="13">
        <v>1123</v>
      </c>
      <c r="E40" s="13">
        <v>2023</v>
      </c>
      <c r="F40" s="12">
        <v>46500</v>
      </c>
      <c r="G40" s="9"/>
    </row>
    <row r="41" spans="1:7" ht="30" customHeight="1">
      <c r="A41" s="191"/>
      <c r="B41" s="13" t="s">
        <v>58</v>
      </c>
      <c r="C41" s="13" t="s">
        <v>59</v>
      </c>
      <c r="D41" s="13">
        <v>1141</v>
      </c>
      <c r="E41" s="13">
        <v>2022</v>
      </c>
      <c r="F41" s="12">
        <v>511320</v>
      </c>
      <c r="G41" s="9"/>
    </row>
    <row r="42" spans="1:7" ht="30" customHeight="1">
      <c r="A42" s="192" t="s">
        <v>0</v>
      </c>
      <c r="B42" s="193"/>
      <c r="C42" s="193"/>
      <c r="D42" s="194"/>
      <c r="E42" s="137"/>
      <c r="F42" s="10">
        <f>SUM(F22:F41)</f>
        <v>37340170</v>
      </c>
      <c r="G42" s="9"/>
    </row>
    <row r="43" spans="1:7" ht="39.75" customHeight="1">
      <c r="A43" s="11" t="s">
        <v>6</v>
      </c>
      <c r="B43" s="13" t="s">
        <v>60</v>
      </c>
      <c r="C43" s="16" t="s">
        <v>61</v>
      </c>
      <c r="D43" s="16">
        <v>1141</v>
      </c>
      <c r="E43" s="13">
        <v>2022</v>
      </c>
      <c r="F43" s="17">
        <v>3772782</v>
      </c>
      <c r="G43" s="9"/>
    </row>
    <row r="44" spans="1:7" ht="36.75" customHeight="1">
      <c r="A44" s="192" t="s">
        <v>0</v>
      </c>
      <c r="B44" s="193"/>
      <c r="C44" s="193"/>
      <c r="D44" s="194"/>
      <c r="E44" s="137"/>
      <c r="F44" s="10">
        <v>3772782</v>
      </c>
      <c r="G44" s="9"/>
    </row>
    <row r="45" spans="1:7" ht="30" customHeight="1">
      <c r="A45" s="191" t="s">
        <v>7</v>
      </c>
      <c r="B45" s="13" t="s">
        <v>62</v>
      </c>
      <c r="C45" s="13" t="s">
        <v>63</v>
      </c>
      <c r="D45" s="13">
        <v>1121</v>
      </c>
      <c r="E45" s="13">
        <v>2023</v>
      </c>
      <c r="F45" s="12">
        <v>323380</v>
      </c>
      <c r="G45" s="9"/>
    </row>
    <row r="46" spans="1:7" ht="30" customHeight="1">
      <c r="A46" s="191"/>
      <c r="B46" s="13" t="s">
        <v>64</v>
      </c>
      <c r="C46" s="13" t="s">
        <v>65</v>
      </c>
      <c r="D46" s="13">
        <v>1122</v>
      </c>
      <c r="E46" s="13">
        <v>2023</v>
      </c>
      <c r="F46" s="12">
        <v>330260</v>
      </c>
      <c r="G46" s="9"/>
    </row>
    <row r="47" spans="1:7" ht="30" customHeight="1">
      <c r="A47" s="191"/>
      <c r="B47" s="13" t="s">
        <v>120</v>
      </c>
      <c r="C47" s="13" t="s">
        <v>121</v>
      </c>
      <c r="D47" s="13">
        <v>1122</v>
      </c>
      <c r="E47" s="13">
        <v>2023</v>
      </c>
      <c r="F47" s="12">
        <v>1037920</v>
      </c>
      <c r="G47" s="9"/>
    </row>
    <row r="48" spans="1:7" ht="30" customHeight="1">
      <c r="A48" s="191"/>
      <c r="B48" s="13" t="s">
        <v>64</v>
      </c>
      <c r="C48" s="13" t="s">
        <v>122</v>
      </c>
      <c r="D48" s="13">
        <v>1123</v>
      </c>
      <c r="E48" s="13">
        <v>2023</v>
      </c>
      <c r="F48" s="12">
        <v>1000000</v>
      </c>
      <c r="G48" s="9"/>
    </row>
    <row r="49" spans="1:7" ht="30" customHeight="1">
      <c r="A49" s="191"/>
      <c r="B49" s="13" t="s">
        <v>120</v>
      </c>
      <c r="C49" s="13" t="s">
        <v>123</v>
      </c>
      <c r="D49" s="13">
        <v>1123</v>
      </c>
      <c r="E49" s="13">
        <v>2023</v>
      </c>
      <c r="F49" s="12">
        <v>1224280</v>
      </c>
      <c r="G49" s="9"/>
    </row>
    <row r="50" spans="1:7" ht="30" customHeight="1">
      <c r="A50" s="191"/>
      <c r="B50" s="13" t="s">
        <v>62</v>
      </c>
      <c r="C50" s="13" t="s">
        <v>66</v>
      </c>
      <c r="D50" s="13">
        <v>1141</v>
      </c>
      <c r="E50" s="13">
        <v>2023</v>
      </c>
      <c r="F50" s="12">
        <v>545920</v>
      </c>
      <c r="G50" s="9"/>
    </row>
    <row r="51" spans="1:7" ht="30" customHeight="1">
      <c r="A51" s="191"/>
      <c r="B51" s="13" t="s">
        <v>120</v>
      </c>
      <c r="C51" s="13" t="s">
        <v>124</v>
      </c>
      <c r="D51" s="13">
        <v>1141</v>
      </c>
      <c r="E51" s="13">
        <v>2023</v>
      </c>
      <c r="F51" s="12">
        <v>858900</v>
      </c>
      <c r="G51" s="9"/>
    </row>
    <row r="52" spans="1:7" ht="30" customHeight="1">
      <c r="A52" s="185" t="s">
        <v>0</v>
      </c>
      <c r="B52" s="186"/>
      <c r="C52" s="186"/>
      <c r="D52" s="187"/>
      <c r="E52" s="136"/>
      <c r="F52" s="10">
        <f>SUM(F45:F51)</f>
        <v>5320660</v>
      </c>
      <c r="G52" s="9"/>
    </row>
    <row r="53" spans="1:7" ht="39.75" customHeight="1">
      <c r="A53" s="11" t="s">
        <v>8</v>
      </c>
      <c r="B53" s="13" t="s">
        <v>40</v>
      </c>
      <c r="C53" s="13" t="s">
        <v>125</v>
      </c>
      <c r="D53" s="13">
        <v>1123</v>
      </c>
      <c r="E53" s="13">
        <v>2023</v>
      </c>
      <c r="F53" s="12">
        <v>2706250</v>
      </c>
      <c r="G53" s="9"/>
    </row>
    <row r="54" spans="1:7" ht="30" customHeight="1">
      <c r="A54" s="185" t="s">
        <v>0</v>
      </c>
      <c r="B54" s="186"/>
      <c r="C54" s="186"/>
      <c r="D54" s="187"/>
      <c r="E54" s="136"/>
      <c r="F54" s="10">
        <v>2706250</v>
      </c>
      <c r="G54" s="9"/>
    </row>
    <row r="55" spans="1:7" ht="30" customHeight="1">
      <c r="A55" s="188" t="s">
        <v>14</v>
      </c>
      <c r="B55" s="13" t="s">
        <v>126</v>
      </c>
      <c r="C55" s="13" t="s">
        <v>128</v>
      </c>
      <c r="D55" s="13">
        <v>1122</v>
      </c>
      <c r="E55" s="13">
        <v>2023</v>
      </c>
      <c r="F55" s="12">
        <v>2200000</v>
      </c>
      <c r="G55" s="9"/>
    </row>
    <row r="56" spans="1:7" ht="30" customHeight="1">
      <c r="A56" s="189"/>
      <c r="B56" s="13" t="s">
        <v>126</v>
      </c>
      <c r="C56" s="13" t="s">
        <v>129</v>
      </c>
      <c r="D56" s="13">
        <v>1123</v>
      </c>
      <c r="E56" s="13">
        <v>2023</v>
      </c>
      <c r="F56" s="12">
        <v>1700000</v>
      </c>
      <c r="G56" s="9"/>
    </row>
    <row r="57" spans="1:7" ht="30" customHeight="1">
      <c r="A57" s="189"/>
      <c r="B57" s="13" t="s">
        <v>127</v>
      </c>
      <c r="C57" s="13" t="s">
        <v>130</v>
      </c>
      <c r="D57" s="13">
        <v>1123</v>
      </c>
      <c r="E57" s="13">
        <v>2023</v>
      </c>
      <c r="F57" s="12">
        <v>5008711</v>
      </c>
      <c r="G57" s="9"/>
    </row>
    <row r="58" spans="1:7" ht="30" customHeight="1">
      <c r="A58" s="190"/>
      <c r="B58" s="13" t="s">
        <v>127</v>
      </c>
      <c r="C58" s="13" t="s">
        <v>131</v>
      </c>
      <c r="D58" s="13">
        <v>1141</v>
      </c>
      <c r="E58" s="13">
        <v>2023</v>
      </c>
      <c r="F58" s="12">
        <v>4000000</v>
      </c>
      <c r="G58" s="9"/>
    </row>
    <row r="59" spans="1:7" ht="30" customHeight="1">
      <c r="A59" s="185" t="s">
        <v>0</v>
      </c>
      <c r="B59" s="186"/>
      <c r="C59" s="186"/>
      <c r="D59" s="187"/>
      <c r="E59" s="136"/>
      <c r="F59" s="10">
        <f>SUM(F55:F58)</f>
        <v>12908711</v>
      </c>
      <c r="G59" s="9"/>
    </row>
    <row r="60" spans="1:7" ht="30" customHeight="1">
      <c r="A60" s="191" t="s">
        <v>9</v>
      </c>
      <c r="B60" s="13" t="s">
        <v>51</v>
      </c>
      <c r="C60" s="13" t="s">
        <v>67</v>
      </c>
      <c r="D60" s="13">
        <v>1122</v>
      </c>
      <c r="E60" s="13">
        <v>2022</v>
      </c>
      <c r="F60" s="12">
        <v>49140</v>
      </c>
      <c r="G60" s="9"/>
    </row>
    <row r="61" spans="1:7" ht="30" customHeight="1">
      <c r="A61" s="191"/>
      <c r="B61" s="13" t="s">
        <v>44</v>
      </c>
      <c r="C61" s="13" t="s">
        <v>80</v>
      </c>
      <c r="D61" s="13">
        <v>1123</v>
      </c>
      <c r="E61" s="13">
        <v>2022</v>
      </c>
      <c r="F61" s="12">
        <v>2041020</v>
      </c>
      <c r="G61" s="9"/>
    </row>
    <row r="62" spans="1:7" ht="30" customHeight="1">
      <c r="A62" s="191"/>
      <c r="B62" s="13" t="s">
        <v>45</v>
      </c>
      <c r="C62" s="13" t="s">
        <v>81</v>
      </c>
      <c r="D62" s="13">
        <v>1123</v>
      </c>
      <c r="E62" s="13">
        <v>2022</v>
      </c>
      <c r="F62" s="12">
        <v>3947960</v>
      </c>
      <c r="G62" s="9"/>
    </row>
    <row r="63" spans="1:7" ht="30" customHeight="1">
      <c r="A63" s="191"/>
      <c r="B63" s="13" t="s">
        <v>46</v>
      </c>
      <c r="C63" s="13" t="s">
        <v>82</v>
      </c>
      <c r="D63" s="13">
        <v>1123</v>
      </c>
      <c r="E63" s="13">
        <v>2022</v>
      </c>
      <c r="F63" s="12">
        <v>3537620</v>
      </c>
      <c r="G63" s="9"/>
    </row>
    <row r="64" spans="1:7" ht="30" customHeight="1">
      <c r="A64" s="191"/>
      <c r="B64" s="13" t="s">
        <v>47</v>
      </c>
      <c r="C64" s="13" t="s">
        <v>71</v>
      </c>
      <c r="D64" s="13">
        <v>1123</v>
      </c>
      <c r="E64" s="13">
        <v>2022</v>
      </c>
      <c r="F64" s="12">
        <v>906170</v>
      </c>
      <c r="G64" s="9"/>
    </row>
    <row r="65" spans="1:7" ht="30" customHeight="1">
      <c r="A65" s="191"/>
      <c r="B65" s="13" t="s">
        <v>48</v>
      </c>
      <c r="C65" s="13" t="s">
        <v>132</v>
      </c>
      <c r="D65" s="13">
        <v>1123</v>
      </c>
      <c r="E65" s="13">
        <v>2022</v>
      </c>
      <c r="F65" s="12">
        <v>3000000</v>
      </c>
      <c r="G65" s="9"/>
    </row>
    <row r="66" spans="1:7" ht="30" customHeight="1">
      <c r="A66" s="191"/>
      <c r="B66" s="13" t="s">
        <v>48</v>
      </c>
      <c r="C66" s="13" t="s">
        <v>656</v>
      </c>
      <c r="D66" s="13" t="s">
        <v>652</v>
      </c>
      <c r="E66" s="13">
        <v>2023</v>
      </c>
      <c r="F66" s="12">
        <v>34320</v>
      </c>
      <c r="G66" s="9"/>
    </row>
    <row r="67" spans="1:7" ht="30" customHeight="1">
      <c r="A67" s="191"/>
      <c r="B67" s="13" t="s">
        <v>49</v>
      </c>
      <c r="C67" s="13" t="s">
        <v>68</v>
      </c>
      <c r="D67" s="13">
        <v>1123</v>
      </c>
      <c r="E67" s="13">
        <v>2022</v>
      </c>
      <c r="F67" s="12">
        <v>364000</v>
      </c>
      <c r="G67" s="9"/>
    </row>
    <row r="68" spans="1:7" ht="30" customHeight="1">
      <c r="A68" s="191"/>
      <c r="B68" s="13" t="s">
        <v>50</v>
      </c>
      <c r="C68" s="13" t="s">
        <v>70</v>
      </c>
      <c r="D68" s="13">
        <v>1123</v>
      </c>
      <c r="E68" s="13">
        <v>2022</v>
      </c>
      <c r="F68" s="12">
        <v>53160</v>
      </c>
      <c r="G68" s="9"/>
    </row>
    <row r="69" spans="1:7" ht="30" customHeight="1">
      <c r="A69" s="191"/>
      <c r="B69" s="13" t="s">
        <v>51</v>
      </c>
      <c r="C69" s="13" t="s">
        <v>83</v>
      </c>
      <c r="D69" s="13">
        <v>1123</v>
      </c>
      <c r="E69" s="13">
        <v>2022</v>
      </c>
      <c r="F69" s="12">
        <v>3425000</v>
      </c>
      <c r="G69" s="9"/>
    </row>
    <row r="70" spans="1:7" ht="30" customHeight="1">
      <c r="A70" s="191"/>
      <c r="B70" s="13" t="s">
        <v>52</v>
      </c>
      <c r="C70" s="13" t="s">
        <v>69</v>
      </c>
      <c r="D70" s="13">
        <v>1123</v>
      </c>
      <c r="E70" s="13">
        <v>2022</v>
      </c>
      <c r="F70" s="12">
        <v>2123220</v>
      </c>
      <c r="G70" s="9"/>
    </row>
    <row r="71" spans="1:7" ht="30" customHeight="1">
      <c r="A71" s="191"/>
      <c r="B71" s="13" t="s">
        <v>42</v>
      </c>
      <c r="C71" s="13" t="s">
        <v>133</v>
      </c>
      <c r="D71" s="13">
        <v>1141</v>
      </c>
      <c r="E71" s="13">
        <v>2022</v>
      </c>
      <c r="F71" s="12">
        <v>6500000</v>
      </c>
      <c r="G71" s="9"/>
    </row>
    <row r="72" spans="1:7" ht="30" customHeight="1">
      <c r="A72" s="191"/>
      <c r="B72" s="13" t="s">
        <v>43</v>
      </c>
      <c r="C72" s="13" t="s">
        <v>84</v>
      </c>
      <c r="D72" s="13">
        <v>1141</v>
      </c>
      <c r="E72" s="13">
        <v>2022</v>
      </c>
      <c r="F72" s="12">
        <v>2266980</v>
      </c>
      <c r="G72" s="9"/>
    </row>
    <row r="73" spans="1:7" ht="30" customHeight="1">
      <c r="A73" s="191"/>
      <c r="B73" s="13" t="s">
        <v>44</v>
      </c>
      <c r="C73" s="13" t="s">
        <v>134</v>
      </c>
      <c r="D73" s="13">
        <v>1141</v>
      </c>
      <c r="E73" s="13">
        <v>2022</v>
      </c>
      <c r="F73" s="12">
        <v>5450180</v>
      </c>
      <c r="G73" s="9"/>
    </row>
    <row r="74" spans="1:7" ht="30" customHeight="1">
      <c r="A74" s="191"/>
      <c r="B74" s="13" t="s">
        <v>45</v>
      </c>
      <c r="C74" s="13" t="s">
        <v>135</v>
      </c>
      <c r="D74" s="13">
        <v>1141</v>
      </c>
      <c r="E74" s="13">
        <v>2022</v>
      </c>
      <c r="F74" s="12">
        <v>7500000</v>
      </c>
      <c r="G74" s="9"/>
    </row>
    <row r="75" spans="1:7" ht="30" customHeight="1">
      <c r="A75" s="191"/>
      <c r="B75" s="13" t="s">
        <v>46</v>
      </c>
      <c r="C75" s="13" t="s">
        <v>136</v>
      </c>
      <c r="D75" s="13">
        <v>1141</v>
      </c>
      <c r="E75" s="13">
        <v>2022</v>
      </c>
      <c r="F75" s="12">
        <v>5814360</v>
      </c>
      <c r="G75" s="9"/>
    </row>
    <row r="76" spans="1:7" ht="30" customHeight="1">
      <c r="A76" s="191"/>
      <c r="B76" s="13" t="s">
        <v>47</v>
      </c>
      <c r="C76" s="13" t="s">
        <v>137</v>
      </c>
      <c r="D76" s="13">
        <v>1141</v>
      </c>
      <c r="E76" s="13">
        <v>2022</v>
      </c>
      <c r="F76" s="12">
        <v>8000000</v>
      </c>
      <c r="G76" s="9"/>
    </row>
    <row r="77" spans="1:7" ht="30" customHeight="1">
      <c r="A77" s="191"/>
      <c r="B77" s="13" t="s">
        <v>48</v>
      </c>
      <c r="C77" s="13" t="s">
        <v>138</v>
      </c>
      <c r="D77" s="13">
        <v>1141</v>
      </c>
      <c r="E77" s="13">
        <v>2022</v>
      </c>
      <c r="F77" s="12">
        <v>3000000</v>
      </c>
      <c r="G77" s="9"/>
    </row>
    <row r="78" spans="1:7" ht="30" customHeight="1">
      <c r="A78" s="191"/>
      <c r="B78" s="13" t="s">
        <v>49</v>
      </c>
      <c r="C78" s="13" t="s">
        <v>85</v>
      </c>
      <c r="D78" s="13">
        <v>1141</v>
      </c>
      <c r="E78" s="13">
        <v>2022</v>
      </c>
      <c r="F78" s="12">
        <v>1036040</v>
      </c>
      <c r="G78" s="9"/>
    </row>
    <row r="79" spans="1:7" ht="30" customHeight="1">
      <c r="A79" s="191"/>
      <c r="B79" s="13" t="s">
        <v>50</v>
      </c>
      <c r="C79" s="13" t="s">
        <v>86</v>
      </c>
      <c r="D79" s="13">
        <v>1141</v>
      </c>
      <c r="E79" s="13">
        <v>2022</v>
      </c>
      <c r="F79" s="12">
        <v>1178820</v>
      </c>
      <c r="G79" s="9"/>
    </row>
    <row r="80" spans="1:7" ht="30" customHeight="1">
      <c r="A80" s="191"/>
      <c r="B80" s="13" t="s">
        <v>51</v>
      </c>
      <c r="C80" s="13" t="s">
        <v>72</v>
      </c>
      <c r="D80" s="13">
        <v>1141</v>
      </c>
      <c r="E80" s="13">
        <v>2022</v>
      </c>
      <c r="F80" s="12">
        <v>400000</v>
      </c>
      <c r="G80" s="9"/>
    </row>
    <row r="81" spans="1:7" ht="30" customHeight="1">
      <c r="A81" s="191"/>
      <c r="B81" s="13" t="s">
        <v>44</v>
      </c>
      <c r="C81" s="13" t="s">
        <v>664</v>
      </c>
      <c r="D81" s="13" t="s">
        <v>650</v>
      </c>
      <c r="E81" s="13">
        <v>2023</v>
      </c>
      <c r="F81" s="12">
        <v>106200</v>
      </c>
      <c r="G81" s="9"/>
    </row>
    <row r="82" spans="1:7" ht="30" customHeight="1">
      <c r="A82" s="191"/>
      <c r="B82" s="13" t="s">
        <v>42</v>
      </c>
      <c r="C82" s="13" t="s">
        <v>666</v>
      </c>
      <c r="D82" s="13" t="s">
        <v>650</v>
      </c>
      <c r="E82" s="13">
        <v>2023</v>
      </c>
      <c r="F82" s="12">
        <v>169920</v>
      </c>
      <c r="G82" s="9"/>
    </row>
    <row r="83" spans="1:7" ht="30" customHeight="1">
      <c r="A83" s="191"/>
      <c r="B83" s="13" t="s">
        <v>52</v>
      </c>
      <c r="C83" s="13" t="s">
        <v>660</v>
      </c>
      <c r="D83" s="13" t="s">
        <v>650</v>
      </c>
      <c r="E83" s="13">
        <v>2023</v>
      </c>
      <c r="F83" s="12">
        <v>44400</v>
      </c>
      <c r="G83" s="9"/>
    </row>
    <row r="84" spans="1:7" ht="30" customHeight="1">
      <c r="A84" s="191"/>
      <c r="B84" s="13" t="s">
        <v>52</v>
      </c>
      <c r="C84" s="13" t="s">
        <v>661</v>
      </c>
      <c r="D84" s="13" t="s">
        <v>652</v>
      </c>
      <c r="E84" s="13">
        <v>2023</v>
      </c>
      <c r="F84" s="12">
        <v>49540</v>
      </c>
      <c r="G84" s="9"/>
    </row>
    <row r="85" spans="1:7" ht="30" customHeight="1">
      <c r="A85" s="191"/>
      <c r="B85" s="13" t="s">
        <v>52</v>
      </c>
      <c r="C85" s="13" t="s">
        <v>139</v>
      </c>
      <c r="D85" s="13">
        <v>1141</v>
      </c>
      <c r="E85" s="13">
        <v>2022</v>
      </c>
      <c r="F85" s="12">
        <v>5000000</v>
      </c>
      <c r="G85" s="9"/>
    </row>
    <row r="86" spans="1:7" ht="30" customHeight="1">
      <c r="A86" s="185" t="s">
        <v>0</v>
      </c>
      <c r="B86" s="186"/>
      <c r="C86" s="186"/>
      <c r="D86" s="187"/>
      <c r="E86" s="136"/>
      <c r="F86" s="10">
        <f>SUM(F60:F85)</f>
        <v>65998050</v>
      </c>
      <c r="G86" s="9"/>
    </row>
    <row r="87" spans="1:7" ht="39.75" customHeight="1">
      <c r="A87" s="11" t="s">
        <v>13</v>
      </c>
      <c r="B87" s="13" t="s">
        <v>140</v>
      </c>
      <c r="C87" s="13" t="s">
        <v>141</v>
      </c>
      <c r="D87" s="13">
        <v>1141</v>
      </c>
      <c r="E87" s="13">
        <v>2023</v>
      </c>
      <c r="F87" s="12">
        <v>683140</v>
      </c>
      <c r="G87" s="9"/>
    </row>
    <row r="88" spans="1:7" ht="30" customHeight="1">
      <c r="A88" s="185" t="s">
        <v>0</v>
      </c>
      <c r="B88" s="186"/>
      <c r="C88" s="186"/>
      <c r="D88" s="187"/>
      <c r="E88" s="136"/>
      <c r="F88" s="10">
        <v>683140</v>
      </c>
      <c r="G88" s="9"/>
    </row>
    <row r="89" spans="1:7" ht="39.75" customHeight="1">
      <c r="A89" s="188" t="s">
        <v>10</v>
      </c>
      <c r="B89" s="13" t="s">
        <v>27</v>
      </c>
      <c r="C89" s="13" t="s">
        <v>142</v>
      </c>
      <c r="D89" s="13">
        <v>1123</v>
      </c>
      <c r="E89" s="13">
        <v>2023</v>
      </c>
      <c r="F89" s="12">
        <v>67180</v>
      </c>
      <c r="G89" s="9"/>
    </row>
    <row r="90" spans="1:7" ht="39.75" customHeight="1">
      <c r="A90" s="190"/>
      <c r="B90" s="13" t="s">
        <v>27</v>
      </c>
      <c r="C90" s="13" t="s">
        <v>73</v>
      </c>
      <c r="D90" s="13">
        <v>1141</v>
      </c>
      <c r="E90" s="13">
        <v>2022</v>
      </c>
      <c r="F90" s="12">
        <v>986023</v>
      </c>
      <c r="G90" s="9"/>
    </row>
    <row r="91" spans="1:7" ht="30" customHeight="1">
      <c r="A91" s="185" t="s">
        <v>0</v>
      </c>
      <c r="B91" s="186"/>
      <c r="C91" s="186"/>
      <c r="D91" s="187"/>
      <c r="E91" s="136"/>
      <c r="F91" s="10">
        <f>SUM(F89:F90)</f>
        <v>1053203</v>
      </c>
      <c r="G91" s="9"/>
    </row>
    <row r="92" spans="1:7" ht="39.75" customHeight="1">
      <c r="A92" s="188" t="s">
        <v>257</v>
      </c>
      <c r="B92" s="13" t="s">
        <v>384</v>
      </c>
      <c r="C92" s="13" t="s">
        <v>655</v>
      </c>
      <c r="D92" s="13" t="s">
        <v>650</v>
      </c>
      <c r="E92" s="13">
        <v>2023</v>
      </c>
      <c r="F92" s="12">
        <v>33340</v>
      </c>
      <c r="G92" s="9"/>
    </row>
    <row r="93" spans="1:7" ht="39.75" customHeight="1">
      <c r="A93" s="189"/>
      <c r="B93" s="13" t="s">
        <v>258</v>
      </c>
      <c r="C93" s="13" t="s">
        <v>662</v>
      </c>
      <c r="D93" s="13" t="s">
        <v>652</v>
      </c>
      <c r="E93" s="13">
        <v>2023</v>
      </c>
      <c r="F93" s="12">
        <v>70000</v>
      </c>
      <c r="G93" s="9"/>
    </row>
    <row r="94" spans="1:7" ht="39.75" customHeight="1">
      <c r="A94" s="189"/>
      <c r="B94" s="13" t="s">
        <v>435</v>
      </c>
      <c r="C94" s="13" t="s">
        <v>667</v>
      </c>
      <c r="D94" s="13" t="s">
        <v>652</v>
      </c>
      <c r="E94" s="13">
        <v>2023</v>
      </c>
      <c r="F94" s="12">
        <v>173500</v>
      </c>
      <c r="G94" s="9"/>
    </row>
    <row r="95" spans="1:7" ht="39.75" customHeight="1">
      <c r="A95" s="190"/>
      <c r="B95" s="13" t="s">
        <v>376</v>
      </c>
      <c r="C95" s="13" t="s">
        <v>665</v>
      </c>
      <c r="D95" s="13" t="s">
        <v>650</v>
      </c>
      <c r="E95" s="13">
        <v>2023</v>
      </c>
      <c r="F95" s="12">
        <v>108680</v>
      </c>
      <c r="G95" s="9"/>
    </row>
    <row r="96" spans="1:7" ht="30" customHeight="1">
      <c r="A96" s="185" t="s">
        <v>0</v>
      </c>
      <c r="B96" s="186"/>
      <c r="C96" s="186"/>
      <c r="D96" s="187"/>
      <c r="E96" s="136"/>
      <c r="F96" s="10">
        <f>SUM(F92:F95)</f>
        <v>385520</v>
      </c>
      <c r="G96" s="9"/>
    </row>
    <row r="97" spans="1:7" ht="39.75" customHeight="1">
      <c r="A97" s="188" t="s">
        <v>15</v>
      </c>
      <c r="B97" s="13" t="s">
        <v>176</v>
      </c>
      <c r="C97" s="13" t="s">
        <v>178</v>
      </c>
      <c r="D97" s="13">
        <v>1123</v>
      </c>
      <c r="E97" s="13">
        <v>2022</v>
      </c>
      <c r="F97" s="12">
        <v>4000000</v>
      </c>
      <c r="G97" s="9"/>
    </row>
    <row r="98" spans="1:7" ht="39.75" customHeight="1">
      <c r="A98" s="189"/>
      <c r="B98" s="13" t="s">
        <v>177</v>
      </c>
      <c r="C98" s="13" t="s">
        <v>179</v>
      </c>
      <c r="D98" s="13">
        <v>1123</v>
      </c>
      <c r="E98" s="13">
        <v>2022</v>
      </c>
      <c r="F98" s="12">
        <v>3000000</v>
      </c>
      <c r="G98" s="9"/>
    </row>
    <row r="99" spans="1:7" ht="39.75" customHeight="1">
      <c r="A99" s="189"/>
      <c r="B99" s="13" t="s">
        <v>643</v>
      </c>
      <c r="C99" s="13" t="s">
        <v>644</v>
      </c>
      <c r="D99" s="13">
        <v>1122</v>
      </c>
      <c r="E99" s="13">
        <v>2023</v>
      </c>
      <c r="F99" s="12">
        <v>2279960</v>
      </c>
      <c r="G99" s="9"/>
    </row>
    <row r="100" spans="1:7" ht="39.75" customHeight="1">
      <c r="A100" s="190"/>
      <c r="B100" s="13" t="s">
        <v>643</v>
      </c>
      <c r="C100" s="13" t="s">
        <v>645</v>
      </c>
      <c r="D100" s="13">
        <v>1121</v>
      </c>
      <c r="E100" s="13">
        <v>2023</v>
      </c>
      <c r="F100" s="12">
        <v>1500000</v>
      </c>
      <c r="G100" s="9"/>
    </row>
    <row r="101" spans="1:7" ht="30" customHeight="1">
      <c r="A101" s="185" t="s">
        <v>0</v>
      </c>
      <c r="B101" s="186"/>
      <c r="C101" s="186"/>
      <c r="D101" s="187"/>
      <c r="E101" s="136"/>
      <c r="F101" s="10">
        <f>SUM(F97:F100)</f>
        <v>10779960</v>
      </c>
      <c r="G101" s="9"/>
    </row>
    <row r="102" spans="1:7" ht="39.75" customHeight="1">
      <c r="A102" s="188" t="s">
        <v>11</v>
      </c>
      <c r="B102" s="13" t="s">
        <v>143</v>
      </c>
      <c r="C102" s="13" t="s">
        <v>146</v>
      </c>
      <c r="D102" s="13">
        <v>1123</v>
      </c>
      <c r="E102" s="13">
        <v>2022</v>
      </c>
      <c r="F102" s="12">
        <v>1739100</v>
      </c>
      <c r="G102" s="9"/>
    </row>
    <row r="103" spans="1:7" ht="39.75" customHeight="1">
      <c r="A103" s="189"/>
      <c r="B103" s="13" t="s">
        <v>34</v>
      </c>
      <c r="C103" s="13" t="s">
        <v>147</v>
      </c>
      <c r="D103" s="13">
        <v>1123</v>
      </c>
      <c r="E103" s="13">
        <v>2022</v>
      </c>
      <c r="F103" s="12">
        <v>4098480</v>
      </c>
      <c r="G103" s="9"/>
    </row>
    <row r="104" spans="1:7" ht="39.75" customHeight="1">
      <c r="A104" s="189"/>
      <c r="B104" s="13" t="s">
        <v>144</v>
      </c>
      <c r="C104" s="13" t="s">
        <v>148</v>
      </c>
      <c r="D104" s="13">
        <v>1123</v>
      </c>
      <c r="E104" s="13">
        <v>2022</v>
      </c>
      <c r="F104" s="12">
        <v>3740680</v>
      </c>
      <c r="G104" s="9"/>
    </row>
    <row r="105" spans="1:7" ht="39.75" customHeight="1">
      <c r="A105" s="189"/>
      <c r="B105" s="13" t="s">
        <v>34</v>
      </c>
      <c r="C105" s="13" t="s">
        <v>149</v>
      </c>
      <c r="D105" s="13">
        <v>1141</v>
      </c>
      <c r="E105" s="13">
        <v>2022</v>
      </c>
      <c r="F105" s="12">
        <v>2000000</v>
      </c>
      <c r="G105" s="9"/>
    </row>
    <row r="106" spans="1:7" ht="39.75" customHeight="1">
      <c r="A106" s="189"/>
      <c r="B106" s="13" t="s">
        <v>144</v>
      </c>
      <c r="C106" s="13" t="s">
        <v>150</v>
      </c>
      <c r="D106" s="13">
        <v>1141</v>
      </c>
      <c r="E106" s="13">
        <v>2022</v>
      </c>
      <c r="F106" s="12">
        <v>2000000</v>
      </c>
      <c r="G106" s="9"/>
    </row>
    <row r="107" spans="1:7" ht="39.75" customHeight="1">
      <c r="A107" s="189"/>
      <c r="B107" s="13" t="s">
        <v>144</v>
      </c>
      <c r="C107" s="13" t="s">
        <v>651</v>
      </c>
      <c r="D107" s="13" t="s">
        <v>652</v>
      </c>
      <c r="E107" s="13">
        <v>2023</v>
      </c>
      <c r="F107" s="12">
        <v>30620</v>
      </c>
      <c r="G107" s="9"/>
    </row>
    <row r="108" spans="1:7" ht="39.75" customHeight="1">
      <c r="A108" s="190"/>
      <c r="B108" s="13" t="s">
        <v>145</v>
      </c>
      <c r="C108" s="13" t="s">
        <v>151</v>
      </c>
      <c r="D108" s="13">
        <v>1141</v>
      </c>
      <c r="E108" s="13">
        <v>2022</v>
      </c>
      <c r="F108" s="12">
        <v>5436040</v>
      </c>
      <c r="G108" s="9"/>
    </row>
    <row r="109" spans="1:7" ht="30" customHeight="1">
      <c r="A109" s="185" t="s">
        <v>0</v>
      </c>
      <c r="B109" s="186"/>
      <c r="C109" s="186"/>
      <c r="D109" s="187"/>
      <c r="E109" s="136"/>
      <c r="F109" s="10">
        <f>SUM(F102:F108)</f>
        <v>19044920</v>
      </c>
      <c r="G109" s="9"/>
    </row>
    <row r="110" spans="1:7" ht="39.75" customHeight="1">
      <c r="A110" s="188" t="s">
        <v>12</v>
      </c>
      <c r="B110" s="13" t="s">
        <v>39</v>
      </c>
      <c r="C110" s="13" t="s">
        <v>74</v>
      </c>
      <c r="D110" s="13">
        <v>1122</v>
      </c>
      <c r="E110" s="13">
        <v>2023</v>
      </c>
      <c r="F110" s="12">
        <v>194980</v>
      </c>
      <c r="G110" s="9"/>
    </row>
    <row r="111" spans="1:7" ht="39.75" customHeight="1">
      <c r="A111" s="189"/>
      <c r="B111" s="13" t="s">
        <v>75</v>
      </c>
      <c r="C111" s="13" t="s">
        <v>76</v>
      </c>
      <c r="D111" s="13">
        <v>1122</v>
      </c>
      <c r="E111" s="13">
        <v>2022</v>
      </c>
      <c r="F111" s="12">
        <v>51480</v>
      </c>
      <c r="G111" s="9"/>
    </row>
    <row r="112" spans="1:7" ht="39.75" customHeight="1">
      <c r="A112" s="189"/>
      <c r="B112" s="13" t="s">
        <v>152</v>
      </c>
      <c r="C112" s="13" t="s">
        <v>154</v>
      </c>
      <c r="D112" s="13">
        <v>1123</v>
      </c>
      <c r="E112" s="13">
        <v>2022</v>
      </c>
      <c r="F112" s="12">
        <v>5000000</v>
      </c>
      <c r="G112" s="9"/>
    </row>
    <row r="113" spans="1:7" ht="39.75" customHeight="1">
      <c r="A113" s="189"/>
      <c r="B113" s="13" t="s">
        <v>41</v>
      </c>
      <c r="C113" s="13" t="s">
        <v>155</v>
      </c>
      <c r="D113" s="13">
        <v>1123</v>
      </c>
      <c r="E113" s="13">
        <v>2023</v>
      </c>
      <c r="F113" s="12">
        <v>1517440</v>
      </c>
      <c r="G113" s="9"/>
    </row>
    <row r="114" spans="1:7" ht="39.75" customHeight="1">
      <c r="A114" s="189"/>
      <c r="B114" s="13" t="s">
        <v>41</v>
      </c>
      <c r="C114" s="13" t="s">
        <v>153</v>
      </c>
      <c r="D114" s="13">
        <v>1122</v>
      </c>
      <c r="E114" s="13">
        <v>2023</v>
      </c>
      <c r="F114" s="12">
        <v>15180</v>
      </c>
      <c r="G114" s="9"/>
    </row>
    <row r="115" spans="1:7" ht="39.75" customHeight="1">
      <c r="A115" s="189"/>
      <c r="B115" s="13" t="s">
        <v>41</v>
      </c>
      <c r="C115" s="13" t="s">
        <v>648</v>
      </c>
      <c r="D115" s="13">
        <v>1122</v>
      </c>
      <c r="E115" s="13">
        <v>2022</v>
      </c>
      <c r="F115" s="12">
        <v>18140</v>
      </c>
      <c r="G115" s="9"/>
    </row>
    <row r="116" spans="1:7" ht="39.75" customHeight="1">
      <c r="A116" s="190"/>
      <c r="B116" s="13" t="s">
        <v>41</v>
      </c>
      <c r="C116" s="13" t="s">
        <v>77</v>
      </c>
      <c r="D116" s="13">
        <v>1141</v>
      </c>
      <c r="E116" s="13">
        <v>2023</v>
      </c>
      <c r="F116" s="12">
        <v>77000</v>
      </c>
      <c r="G116" s="9"/>
    </row>
    <row r="117" spans="1:7" ht="30" customHeight="1">
      <c r="A117" s="185" t="s">
        <v>0</v>
      </c>
      <c r="B117" s="186"/>
      <c r="C117" s="186"/>
      <c r="D117" s="187"/>
      <c r="E117" s="136"/>
      <c r="F117" s="10">
        <f>SUM(F110:F116)</f>
        <v>6874220</v>
      </c>
      <c r="G117" s="9"/>
    </row>
    <row r="118" spans="1:7" ht="39.75" customHeight="1">
      <c r="A118" s="191" t="s">
        <v>288</v>
      </c>
      <c r="B118" s="13" t="s">
        <v>488</v>
      </c>
      <c r="C118" s="13" t="s">
        <v>649</v>
      </c>
      <c r="D118" s="13" t="s">
        <v>650</v>
      </c>
      <c r="E118" s="13">
        <v>2023</v>
      </c>
      <c r="F118" s="12">
        <v>26900</v>
      </c>
      <c r="G118" s="9"/>
    </row>
    <row r="119" spans="1:7" ht="39.75" customHeight="1">
      <c r="A119" s="191"/>
      <c r="B119" s="13" t="s">
        <v>481</v>
      </c>
      <c r="C119" s="13" t="s">
        <v>657</v>
      </c>
      <c r="D119" s="13" t="s">
        <v>652</v>
      </c>
      <c r="E119" s="13">
        <v>2023</v>
      </c>
      <c r="F119" s="12">
        <v>34580</v>
      </c>
      <c r="G119" s="9"/>
    </row>
    <row r="120" spans="1:7" ht="39.75" customHeight="1">
      <c r="A120" s="191"/>
      <c r="B120" s="13" t="s">
        <v>284</v>
      </c>
      <c r="C120" s="13" t="s">
        <v>658</v>
      </c>
      <c r="D120" s="13" t="s">
        <v>652</v>
      </c>
      <c r="E120" s="13">
        <v>2023</v>
      </c>
      <c r="F120" s="12">
        <v>39240</v>
      </c>
      <c r="G120" s="9"/>
    </row>
    <row r="121" spans="1:7" ht="39.75" customHeight="1">
      <c r="A121" s="191"/>
      <c r="B121" s="13" t="s">
        <v>488</v>
      </c>
      <c r="C121" s="13" t="s">
        <v>663</v>
      </c>
      <c r="D121" s="13" t="s">
        <v>652</v>
      </c>
      <c r="E121" s="13">
        <v>2023</v>
      </c>
      <c r="F121" s="12">
        <v>80380</v>
      </c>
      <c r="G121" s="9"/>
    </row>
    <row r="122" spans="1:7" ht="39.75" customHeight="1">
      <c r="A122" s="191"/>
      <c r="B122" s="13" t="s">
        <v>479</v>
      </c>
      <c r="C122" s="13" t="s">
        <v>668</v>
      </c>
      <c r="D122" s="13" t="s">
        <v>650</v>
      </c>
      <c r="E122" s="13">
        <v>2023</v>
      </c>
      <c r="F122" s="12">
        <v>191500</v>
      </c>
      <c r="G122" s="9"/>
    </row>
    <row r="123" spans="1:7" ht="39.75" customHeight="1">
      <c r="A123" s="185" t="s">
        <v>0</v>
      </c>
      <c r="B123" s="186"/>
      <c r="C123" s="186"/>
      <c r="D123" s="187"/>
      <c r="E123" s="136"/>
      <c r="F123" s="139">
        <f>SUM(F118:F122)</f>
        <v>372600</v>
      </c>
      <c r="G123" s="9"/>
    </row>
    <row r="124" spans="1:6" ht="45.75" customHeight="1">
      <c r="A124" s="185" t="s">
        <v>1</v>
      </c>
      <c r="B124" s="186"/>
      <c r="C124" s="186"/>
      <c r="D124" s="187"/>
      <c r="E124" s="136"/>
      <c r="F124" s="10">
        <f>F13+F21+F42+F44+F52+F54+F59+F86+F88+F91+F96+F101+F109+F117+F123</f>
        <v>184180896</v>
      </c>
    </row>
  </sheetData>
  <sheetProtection/>
  <mergeCells count="29">
    <mergeCell ref="A2:F2"/>
    <mergeCell ref="A45:A51"/>
    <mergeCell ref="A52:D52"/>
    <mergeCell ref="A59:D59"/>
    <mergeCell ref="A54:D54"/>
    <mergeCell ref="A55:A58"/>
    <mergeCell ref="A14:A20"/>
    <mergeCell ref="A21:D21"/>
    <mergeCell ref="A22:A41"/>
    <mergeCell ref="A42:D42"/>
    <mergeCell ref="A44:D44"/>
    <mergeCell ref="A4:A12"/>
    <mergeCell ref="A13:D13"/>
    <mergeCell ref="A60:A85"/>
    <mergeCell ref="A97:A100"/>
    <mergeCell ref="A124:D124"/>
    <mergeCell ref="A86:D86"/>
    <mergeCell ref="A88:D88"/>
    <mergeCell ref="A91:D91"/>
    <mergeCell ref="A89:A90"/>
    <mergeCell ref="A101:D101"/>
    <mergeCell ref="A92:A95"/>
    <mergeCell ref="A96:D96"/>
    <mergeCell ref="A118:A122"/>
    <mergeCell ref="A123:D123"/>
    <mergeCell ref="A102:A108"/>
    <mergeCell ref="A109:D109"/>
    <mergeCell ref="A110:A116"/>
    <mergeCell ref="A117:D117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3" manualBreakCount="3">
    <brk id="44" max="255" man="1"/>
    <brk id="88" max="255" man="1"/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4" zoomScaleNormal="74" zoomScalePageLayoutView="0" workbookViewId="0" topLeftCell="A13">
      <selection activeCell="F16" sqref="F16"/>
    </sheetView>
  </sheetViews>
  <sheetFormatPr defaultColWidth="9.140625" defaultRowHeight="12.75"/>
  <cols>
    <col min="1" max="1" width="28.00390625" style="92" customWidth="1"/>
    <col min="2" max="2" width="27.7109375" style="92" customWidth="1"/>
    <col min="3" max="3" width="21.57421875" style="92" customWidth="1"/>
    <col min="4" max="4" width="20.28125" style="92" customWidth="1"/>
    <col min="5" max="5" width="23.421875" style="92" customWidth="1"/>
    <col min="6" max="6" width="20.57421875" style="92" customWidth="1"/>
    <col min="7" max="16384" width="9.140625" style="92" customWidth="1"/>
  </cols>
  <sheetData>
    <row r="1" ht="19.5" thickBot="1">
      <c r="F1" s="174" t="s">
        <v>632</v>
      </c>
    </row>
    <row r="2" spans="1:6" ht="29.25" customHeight="1">
      <c r="A2" s="212" t="s">
        <v>633</v>
      </c>
      <c r="B2" s="213"/>
      <c r="C2" s="213"/>
      <c r="D2" s="213"/>
      <c r="E2" s="213"/>
      <c r="F2" s="214"/>
    </row>
    <row r="3" spans="1:6" ht="12.75">
      <c r="A3" s="314" t="s">
        <v>2</v>
      </c>
      <c r="B3" s="317" t="s">
        <v>624</v>
      </c>
      <c r="C3" s="318"/>
      <c r="D3" s="318"/>
      <c r="E3" s="318"/>
      <c r="F3" s="319"/>
    </row>
    <row r="4" spans="1:6" ht="12.75">
      <c r="A4" s="315"/>
      <c r="B4" s="320"/>
      <c r="C4" s="321"/>
      <c r="D4" s="321"/>
      <c r="E4" s="321"/>
      <c r="F4" s="322"/>
    </row>
    <row r="5" spans="1:6" ht="38.25" customHeight="1">
      <c r="A5" s="315"/>
      <c r="B5" s="93">
        <v>2311</v>
      </c>
      <c r="C5" s="93">
        <v>2311</v>
      </c>
      <c r="D5" s="93">
        <v>2312</v>
      </c>
      <c r="E5" s="93">
        <v>2312</v>
      </c>
      <c r="F5" s="312" t="s">
        <v>35</v>
      </c>
    </row>
    <row r="6" spans="1:6" ht="37.5" customHeight="1">
      <c r="A6" s="316"/>
      <c r="B6" s="44" t="s">
        <v>182</v>
      </c>
      <c r="C6" s="44" t="s">
        <v>183</v>
      </c>
      <c r="D6" s="44" t="s">
        <v>182</v>
      </c>
      <c r="E6" s="44" t="s">
        <v>183</v>
      </c>
      <c r="F6" s="313"/>
    </row>
    <row r="7" spans="1:6" ht="48.75" customHeight="1">
      <c r="A7" s="94" t="s">
        <v>9</v>
      </c>
      <c r="B7" s="39"/>
      <c r="C7" s="39"/>
      <c r="D7" s="39">
        <v>5969</v>
      </c>
      <c r="E7" s="39"/>
      <c r="F7" s="95">
        <f>SUM(B7:E7)</f>
        <v>5969</v>
      </c>
    </row>
    <row r="8" spans="1:6" ht="49.5" customHeight="1">
      <c r="A8" s="94" t="s">
        <v>10</v>
      </c>
      <c r="B8" s="39"/>
      <c r="C8" s="39"/>
      <c r="D8" s="39">
        <v>1868</v>
      </c>
      <c r="E8" s="39"/>
      <c r="F8" s="95">
        <f>SUM(B8:E8)</f>
        <v>1868</v>
      </c>
    </row>
    <row r="9" spans="1:6" ht="45" customHeight="1">
      <c r="A9" s="182" t="s">
        <v>339</v>
      </c>
      <c r="B9" s="40">
        <v>628</v>
      </c>
      <c r="C9" s="40">
        <v>73</v>
      </c>
      <c r="D9" s="40"/>
      <c r="E9" s="40"/>
      <c r="F9" s="184">
        <f>SUM(B9:E9)</f>
        <v>701</v>
      </c>
    </row>
    <row r="10" spans="1:6" ht="51.75" customHeight="1" thickBot="1">
      <c r="A10" s="183" t="s">
        <v>11</v>
      </c>
      <c r="B10" s="97"/>
      <c r="C10" s="97"/>
      <c r="D10" s="97">
        <v>3000</v>
      </c>
      <c r="E10" s="97"/>
      <c r="F10" s="184">
        <f>SUM(B10:E10)</f>
        <v>3000</v>
      </c>
    </row>
    <row r="11" spans="1:6" ht="39.75" customHeight="1" thickBot="1">
      <c r="A11" s="99" t="s">
        <v>1</v>
      </c>
      <c r="B11" s="100">
        <f>SUM(B7:B10)</f>
        <v>628</v>
      </c>
      <c r="C11" s="100">
        <f>SUM(C7:C10)</f>
        <v>73</v>
      </c>
      <c r="D11" s="100">
        <f>SUM(D7:D10)</f>
        <v>10837</v>
      </c>
      <c r="E11" s="100">
        <f>SUM(E7:E10)</f>
        <v>0</v>
      </c>
      <c r="F11" s="101">
        <f>SUM(F7:F10)</f>
        <v>11538</v>
      </c>
    </row>
    <row r="12" ht="18" customHeight="1"/>
    <row r="13" ht="13.5" thickBot="1"/>
    <row r="14" spans="1:5" ht="39.75" customHeight="1">
      <c r="A14" s="257" t="s">
        <v>634</v>
      </c>
      <c r="B14" s="258"/>
      <c r="C14" s="258"/>
      <c r="D14" s="258"/>
      <c r="E14" s="259"/>
    </row>
    <row r="15" spans="1:5" ht="48.75" customHeight="1">
      <c r="A15" s="102" t="s">
        <v>21</v>
      </c>
      <c r="B15" s="80" t="s">
        <v>19</v>
      </c>
      <c r="C15" s="80" t="s">
        <v>16</v>
      </c>
      <c r="D15" s="80" t="s">
        <v>20</v>
      </c>
      <c r="E15" s="103" t="s">
        <v>35</v>
      </c>
    </row>
    <row r="16" spans="1:5" ht="39.75" customHeight="1" thickBot="1">
      <c r="A16" s="104" t="s">
        <v>11</v>
      </c>
      <c r="B16" s="105" t="s">
        <v>34</v>
      </c>
      <c r="C16" s="105" t="s">
        <v>635</v>
      </c>
      <c r="D16" s="79">
        <v>2312</v>
      </c>
      <c r="E16" s="106">
        <v>76960</v>
      </c>
    </row>
    <row r="17" spans="1:5" ht="38.25" customHeight="1" thickBot="1">
      <c r="A17" s="323" t="s">
        <v>1</v>
      </c>
      <c r="B17" s="324"/>
      <c r="C17" s="324"/>
      <c r="D17" s="324"/>
      <c r="E17" s="107">
        <f>SUM(E16)</f>
        <v>76960</v>
      </c>
    </row>
    <row r="18" spans="1:5" ht="18.75">
      <c r="A18" s="108"/>
      <c r="B18" s="108"/>
      <c r="C18" s="108"/>
      <c r="D18" s="108"/>
      <c r="E18" s="109"/>
    </row>
    <row r="19" spans="1:5" ht="19.5" thickBot="1">
      <c r="A19" s="108"/>
      <c r="B19" s="108"/>
      <c r="C19" s="108"/>
      <c r="D19" s="108"/>
      <c r="E19" s="109"/>
    </row>
    <row r="20" spans="1:6" ht="38.25" customHeight="1" thickBot="1">
      <c r="A20" s="301" t="s">
        <v>636</v>
      </c>
      <c r="B20" s="302"/>
      <c r="C20" s="302"/>
      <c r="D20" s="302"/>
      <c r="E20" s="302"/>
      <c r="F20" s="303"/>
    </row>
    <row r="21" spans="1:6" ht="12.75">
      <c r="A21" s="304" t="s">
        <v>2</v>
      </c>
      <c r="B21" s="306" t="s">
        <v>624</v>
      </c>
      <c r="C21" s="307"/>
      <c r="D21" s="307"/>
      <c r="E21" s="307"/>
      <c r="F21" s="308"/>
    </row>
    <row r="22" spans="1:6" ht="21.75" customHeight="1">
      <c r="A22" s="305"/>
      <c r="B22" s="309"/>
      <c r="C22" s="310"/>
      <c r="D22" s="310"/>
      <c r="E22" s="310"/>
      <c r="F22" s="311"/>
    </row>
    <row r="23" spans="1:6" ht="32.25" customHeight="1">
      <c r="A23" s="305"/>
      <c r="B23" s="110">
        <v>2311</v>
      </c>
      <c r="C23" s="110">
        <v>2311</v>
      </c>
      <c r="D23" s="110">
        <v>2312</v>
      </c>
      <c r="E23" s="110">
        <v>2312</v>
      </c>
      <c r="F23" s="312" t="s">
        <v>35</v>
      </c>
    </row>
    <row r="24" spans="1:6" ht="20.25">
      <c r="A24" s="305"/>
      <c r="B24" s="111" t="s">
        <v>182</v>
      </c>
      <c r="C24" s="111" t="s">
        <v>183</v>
      </c>
      <c r="D24" s="111" t="s">
        <v>182</v>
      </c>
      <c r="E24" s="111" t="s">
        <v>183</v>
      </c>
      <c r="F24" s="313"/>
    </row>
    <row r="25" spans="1:6" ht="39.75" customHeight="1">
      <c r="A25" s="96" t="s">
        <v>3</v>
      </c>
      <c r="B25" s="112"/>
      <c r="C25" s="112"/>
      <c r="D25" s="39">
        <v>35</v>
      </c>
      <c r="E25" s="39"/>
      <c r="F25" s="95">
        <f>SUM(B25:E25)</f>
        <v>35</v>
      </c>
    </row>
    <row r="26" spans="1:6" ht="39.75" customHeight="1">
      <c r="A26" s="96" t="s">
        <v>317</v>
      </c>
      <c r="B26" s="112"/>
      <c r="C26" s="112"/>
      <c r="D26" s="39">
        <v>19814</v>
      </c>
      <c r="E26" s="39">
        <v>1090</v>
      </c>
      <c r="F26" s="95">
        <f aca="true" t="shared" si="0" ref="F26:F35">SUM(B26:E26)</f>
        <v>20904</v>
      </c>
    </row>
    <row r="27" spans="1:6" ht="39.75" customHeight="1">
      <c r="A27" s="96" t="s">
        <v>495</v>
      </c>
      <c r="B27" s="39"/>
      <c r="C27" s="39"/>
      <c r="D27" s="39"/>
      <c r="E27" s="39">
        <v>15</v>
      </c>
      <c r="F27" s="95">
        <f t="shared" si="0"/>
        <v>15</v>
      </c>
    </row>
    <row r="28" spans="1:6" ht="39.75" customHeight="1">
      <c r="A28" s="96" t="s">
        <v>339</v>
      </c>
      <c r="B28" s="39">
        <v>2370</v>
      </c>
      <c r="C28" s="39">
        <v>3422</v>
      </c>
      <c r="D28" s="39">
        <v>1745</v>
      </c>
      <c r="E28" s="39">
        <v>156</v>
      </c>
      <c r="F28" s="95">
        <f t="shared" si="0"/>
        <v>7693</v>
      </c>
    </row>
    <row r="29" spans="1:6" ht="39.75" customHeight="1">
      <c r="A29" s="96" t="s">
        <v>6</v>
      </c>
      <c r="B29" s="39">
        <v>6070</v>
      </c>
      <c r="C29" s="39"/>
      <c r="D29" s="39">
        <v>5848</v>
      </c>
      <c r="E29" s="39"/>
      <c r="F29" s="95">
        <f t="shared" si="0"/>
        <v>11918</v>
      </c>
    </row>
    <row r="30" spans="1:6" ht="39.75" customHeight="1">
      <c r="A30" s="96" t="s">
        <v>9</v>
      </c>
      <c r="B30" s="39">
        <v>413</v>
      </c>
      <c r="C30" s="39"/>
      <c r="D30" s="39">
        <v>8800</v>
      </c>
      <c r="E30" s="39"/>
      <c r="F30" s="95">
        <f t="shared" si="0"/>
        <v>9213</v>
      </c>
    </row>
    <row r="31" spans="1:6" ht="39.75" customHeight="1">
      <c r="A31" s="96" t="s">
        <v>10</v>
      </c>
      <c r="B31" s="39"/>
      <c r="C31" s="39"/>
      <c r="D31" s="39">
        <v>9529</v>
      </c>
      <c r="E31" s="39"/>
      <c r="F31" s="95">
        <f t="shared" si="0"/>
        <v>9529</v>
      </c>
    </row>
    <row r="32" spans="1:6" ht="39.75" customHeight="1">
      <c r="A32" s="96" t="s">
        <v>257</v>
      </c>
      <c r="B32" s="39"/>
      <c r="C32" s="39"/>
      <c r="D32" s="39">
        <v>10829</v>
      </c>
      <c r="E32" s="39">
        <v>1999</v>
      </c>
      <c r="F32" s="95">
        <f t="shared" si="0"/>
        <v>12828</v>
      </c>
    </row>
    <row r="33" spans="1:6" ht="39.75" customHeight="1">
      <c r="A33" s="96" t="s">
        <v>498</v>
      </c>
      <c r="B33" s="39">
        <v>90</v>
      </c>
      <c r="C33" s="39"/>
      <c r="D33" s="39"/>
      <c r="E33" s="39"/>
      <c r="F33" s="95">
        <f t="shared" si="0"/>
        <v>90</v>
      </c>
    </row>
    <row r="34" spans="1:6" ht="39.75" customHeight="1">
      <c r="A34" s="96" t="s">
        <v>467</v>
      </c>
      <c r="B34" s="39">
        <v>170</v>
      </c>
      <c r="C34" s="39"/>
      <c r="D34" s="39"/>
      <c r="E34" s="39"/>
      <c r="F34" s="95">
        <f t="shared" si="0"/>
        <v>170</v>
      </c>
    </row>
    <row r="35" spans="1:6" ht="39.75" customHeight="1" thickBot="1">
      <c r="A35" s="113" t="s">
        <v>11</v>
      </c>
      <c r="B35" s="98"/>
      <c r="C35" s="98">
        <v>507</v>
      </c>
      <c r="D35" s="98">
        <v>50842</v>
      </c>
      <c r="E35" s="98">
        <v>3946</v>
      </c>
      <c r="F35" s="95">
        <f t="shared" si="0"/>
        <v>55295</v>
      </c>
    </row>
    <row r="36" spans="1:6" ht="39.75" customHeight="1" thickBot="1">
      <c r="A36" s="114" t="s">
        <v>1</v>
      </c>
      <c r="B36" s="115">
        <f>SUM(B25:B35)</f>
        <v>9113</v>
      </c>
      <c r="C36" s="115">
        <f>SUM(C25:C35)</f>
        <v>3929</v>
      </c>
      <c r="D36" s="115">
        <f>SUM(D25:D35)</f>
        <v>107442</v>
      </c>
      <c r="E36" s="115">
        <f>SUM(E25:E35)</f>
        <v>7206</v>
      </c>
      <c r="F36" s="116">
        <f>SUM(F25:F35)</f>
        <v>127690</v>
      </c>
    </row>
  </sheetData>
  <sheetProtection/>
  <mergeCells count="10">
    <mergeCell ref="A20:F20"/>
    <mergeCell ref="A21:A24"/>
    <mergeCell ref="B21:F22"/>
    <mergeCell ref="F23:F24"/>
    <mergeCell ref="A2:F2"/>
    <mergeCell ref="A3:A6"/>
    <mergeCell ref="B3:F4"/>
    <mergeCell ref="F5:F6"/>
    <mergeCell ref="A14:E14"/>
    <mergeCell ref="A17:D17"/>
  </mergeCells>
  <printOptions/>
  <pageMargins left="0.7" right="0.7" top="0.75" bottom="0.75" header="0.3" footer="0.3"/>
  <pageSetup fitToHeight="1" fitToWidth="1" horizontalDpi="600" verticalDpi="600" orientation="portrait" paperSize="9" scale="61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27"/>
  <sheetViews>
    <sheetView zoomScale="66" zoomScaleNormal="6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" sqref="H1"/>
    </sheetView>
  </sheetViews>
  <sheetFormatPr defaultColWidth="9.140625" defaultRowHeight="12.75"/>
  <cols>
    <col min="1" max="1" width="39.140625" style="19" customWidth="1"/>
    <col min="2" max="3" width="26.8515625" style="5" customWidth="1"/>
    <col min="4" max="4" width="25.8515625" style="5" customWidth="1"/>
    <col min="5" max="5" width="26.140625" style="5" customWidth="1"/>
    <col min="6" max="6" width="29.8515625" style="5" customWidth="1"/>
    <col min="7" max="7" width="27.140625" style="5" customWidth="1"/>
    <col min="8" max="8" width="28.140625" style="5" customWidth="1"/>
    <col min="9" max="16384" width="9.140625" style="4" customWidth="1"/>
  </cols>
  <sheetData>
    <row r="1" ht="18.75">
      <c r="H1" s="172" t="s">
        <v>37</v>
      </c>
    </row>
    <row r="2" spans="1:8" ht="43.5" customHeight="1">
      <c r="A2" s="197" t="s">
        <v>646</v>
      </c>
      <c r="B2" s="197"/>
      <c r="C2" s="197"/>
      <c r="D2" s="197"/>
      <c r="E2" s="197"/>
      <c r="F2" s="197"/>
      <c r="G2" s="197"/>
      <c r="H2" s="197"/>
    </row>
    <row r="3" spans="1:8" ht="36.75" customHeight="1">
      <c r="A3" s="198" t="s">
        <v>2</v>
      </c>
      <c r="B3" s="200" t="s">
        <v>20</v>
      </c>
      <c r="C3" s="200"/>
      <c r="D3" s="200"/>
      <c r="E3" s="200"/>
      <c r="F3" s="200"/>
      <c r="G3" s="200"/>
      <c r="H3" s="200"/>
    </row>
    <row r="4" spans="1:8" ht="51" customHeight="1">
      <c r="A4" s="199"/>
      <c r="B4" s="3" t="s">
        <v>78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3" t="s">
        <v>0</v>
      </c>
    </row>
    <row r="5" spans="1:8" s="18" customFormat="1" ht="34.5" customHeight="1">
      <c r="A5" s="20" t="s">
        <v>156</v>
      </c>
      <c r="B5" s="2" t="s">
        <v>79</v>
      </c>
      <c r="C5" s="2" t="s">
        <v>79</v>
      </c>
      <c r="D5" s="2">
        <v>317.9</v>
      </c>
      <c r="E5" s="2" t="s">
        <v>79</v>
      </c>
      <c r="F5" s="2">
        <v>5960.32</v>
      </c>
      <c r="G5" s="2">
        <v>1261.88</v>
      </c>
      <c r="H5" s="21">
        <f aca="true" t="shared" si="0" ref="H5:H26">SUM(B5:G5)</f>
        <v>7540.099999999999</v>
      </c>
    </row>
    <row r="6" spans="1:8" s="18" customFormat="1" ht="34.5" customHeight="1">
      <c r="A6" s="20" t="s">
        <v>157</v>
      </c>
      <c r="B6" s="2" t="s">
        <v>79</v>
      </c>
      <c r="C6" s="2" t="s">
        <v>79</v>
      </c>
      <c r="D6" s="2">
        <v>322.8</v>
      </c>
      <c r="E6" s="2">
        <v>24.16</v>
      </c>
      <c r="F6" s="2">
        <v>5000</v>
      </c>
      <c r="G6" s="2">
        <v>3243.7</v>
      </c>
      <c r="H6" s="21">
        <f t="shared" si="0"/>
        <v>8590.66</v>
      </c>
    </row>
    <row r="7" spans="1:8" s="18" customFormat="1" ht="34.5" customHeight="1">
      <c r="A7" s="20" t="s">
        <v>158</v>
      </c>
      <c r="B7" s="2" t="s">
        <v>79</v>
      </c>
      <c r="C7" s="2" t="s">
        <v>79</v>
      </c>
      <c r="D7" s="2">
        <v>889.42</v>
      </c>
      <c r="E7" s="2">
        <v>1555.76</v>
      </c>
      <c r="F7" s="2">
        <v>6596.21</v>
      </c>
      <c r="G7" s="2" t="s">
        <v>79</v>
      </c>
      <c r="H7" s="21">
        <f t="shared" si="0"/>
        <v>9041.39</v>
      </c>
    </row>
    <row r="8" spans="1:8" s="18" customFormat="1" ht="34.5" customHeight="1">
      <c r="A8" s="20" t="s">
        <v>159</v>
      </c>
      <c r="B8" s="2" t="s">
        <v>79</v>
      </c>
      <c r="C8" s="2" t="s">
        <v>79</v>
      </c>
      <c r="D8" s="2">
        <v>388.42</v>
      </c>
      <c r="E8" s="2" t="s">
        <v>79</v>
      </c>
      <c r="F8" s="2">
        <v>5000</v>
      </c>
      <c r="G8" s="2">
        <v>538.08</v>
      </c>
      <c r="H8" s="21">
        <f t="shared" si="0"/>
        <v>5926.5</v>
      </c>
    </row>
    <row r="9" spans="1:8" s="18" customFormat="1" ht="34.5" customHeight="1">
      <c r="A9" s="20" t="s">
        <v>160</v>
      </c>
      <c r="B9" s="2">
        <v>2891.56</v>
      </c>
      <c r="C9" s="2">
        <v>5684.38</v>
      </c>
      <c r="D9" s="2">
        <v>5879.62</v>
      </c>
      <c r="E9" s="2" t="s">
        <v>79</v>
      </c>
      <c r="F9" s="2">
        <v>1836.34</v>
      </c>
      <c r="G9" s="2" t="s">
        <v>79</v>
      </c>
      <c r="H9" s="21">
        <f t="shared" si="0"/>
        <v>16291.900000000001</v>
      </c>
    </row>
    <row r="10" spans="1:8" s="18" customFormat="1" ht="34.5" customHeight="1">
      <c r="A10" s="20" t="s">
        <v>161</v>
      </c>
      <c r="B10" s="2" t="s">
        <v>79</v>
      </c>
      <c r="C10" s="2">
        <v>875.84</v>
      </c>
      <c r="D10" s="2" t="s">
        <v>79</v>
      </c>
      <c r="E10" s="2" t="s">
        <v>79</v>
      </c>
      <c r="F10" s="2" t="s">
        <v>79</v>
      </c>
      <c r="G10" s="2" t="s">
        <v>79</v>
      </c>
      <c r="H10" s="21">
        <f t="shared" si="0"/>
        <v>875.84</v>
      </c>
    </row>
    <row r="11" spans="1:8" s="18" customFormat="1" ht="34.5" customHeight="1">
      <c r="A11" s="20" t="s">
        <v>162</v>
      </c>
      <c r="B11" s="2" t="s">
        <v>79</v>
      </c>
      <c r="C11" s="2" t="s">
        <v>79</v>
      </c>
      <c r="D11" s="2">
        <v>128.82</v>
      </c>
      <c r="E11" s="2" t="s">
        <v>79</v>
      </c>
      <c r="F11" s="2">
        <v>10000</v>
      </c>
      <c r="G11" s="2">
        <v>2000</v>
      </c>
      <c r="H11" s="21">
        <f t="shared" si="0"/>
        <v>12128.82</v>
      </c>
    </row>
    <row r="12" spans="1:8" s="18" customFormat="1" ht="34.5" customHeight="1">
      <c r="A12" s="20" t="s">
        <v>163</v>
      </c>
      <c r="B12" s="2" t="s">
        <v>79</v>
      </c>
      <c r="C12" s="2">
        <v>2701.64</v>
      </c>
      <c r="D12" s="2">
        <v>5000</v>
      </c>
      <c r="E12" s="2" t="s">
        <v>79</v>
      </c>
      <c r="F12" s="2">
        <v>7364.28</v>
      </c>
      <c r="G12" s="2" t="s">
        <v>79</v>
      </c>
      <c r="H12" s="21">
        <f t="shared" si="0"/>
        <v>15065.919999999998</v>
      </c>
    </row>
    <row r="13" spans="1:8" s="18" customFormat="1" ht="34.5" customHeight="1">
      <c r="A13" s="20" t="s">
        <v>164</v>
      </c>
      <c r="B13" s="2" t="s">
        <v>79</v>
      </c>
      <c r="C13" s="2" t="s">
        <v>79</v>
      </c>
      <c r="D13" s="2">
        <v>2849</v>
      </c>
      <c r="E13" s="2" t="s">
        <v>79</v>
      </c>
      <c r="F13" s="2">
        <v>582</v>
      </c>
      <c r="G13" s="2" t="s">
        <v>79</v>
      </c>
      <c r="H13" s="21">
        <f t="shared" si="0"/>
        <v>3431</v>
      </c>
    </row>
    <row r="14" spans="1:8" s="18" customFormat="1" ht="34.5" customHeight="1">
      <c r="A14" s="20" t="s">
        <v>165</v>
      </c>
      <c r="B14" s="2" t="s">
        <v>79</v>
      </c>
      <c r="C14" s="2" t="s">
        <v>79</v>
      </c>
      <c r="D14" s="2" t="s">
        <v>79</v>
      </c>
      <c r="E14" s="2" t="s">
        <v>79</v>
      </c>
      <c r="F14" s="2" t="s">
        <v>79</v>
      </c>
      <c r="G14" s="2">
        <v>101.07</v>
      </c>
      <c r="H14" s="21">
        <f t="shared" si="0"/>
        <v>101.07</v>
      </c>
    </row>
    <row r="15" spans="1:8" s="18" customFormat="1" ht="34.5" customHeight="1">
      <c r="A15" s="20" t="s">
        <v>166</v>
      </c>
      <c r="B15" s="2" t="s">
        <v>79</v>
      </c>
      <c r="C15" s="2" t="s">
        <v>79</v>
      </c>
      <c r="D15" s="2" t="s">
        <v>79</v>
      </c>
      <c r="E15" s="2" t="s">
        <v>79</v>
      </c>
      <c r="F15" s="2">
        <v>231.02</v>
      </c>
      <c r="G15" s="2" t="s">
        <v>79</v>
      </c>
      <c r="H15" s="21">
        <f t="shared" si="0"/>
        <v>231.02</v>
      </c>
    </row>
    <row r="16" spans="1:8" s="18" customFormat="1" ht="34.5" customHeight="1">
      <c r="A16" s="20" t="s">
        <v>167</v>
      </c>
      <c r="B16" s="2" t="s">
        <v>79</v>
      </c>
      <c r="C16" s="2">
        <v>121.08</v>
      </c>
      <c r="D16" s="2" t="s">
        <v>79</v>
      </c>
      <c r="E16" s="2" t="s">
        <v>79</v>
      </c>
      <c r="F16" s="2">
        <v>5000</v>
      </c>
      <c r="G16" s="2" t="s">
        <v>79</v>
      </c>
      <c r="H16" s="21">
        <f t="shared" si="0"/>
        <v>5121.08</v>
      </c>
    </row>
    <row r="17" spans="1:8" s="18" customFormat="1" ht="34.5" customHeight="1">
      <c r="A17" s="20" t="s">
        <v>168</v>
      </c>
      <c r="B17" s="2" t="s">
        <v>79</v>
      </c>
      <c r="C17" s="2" t="s">
        <v>79</v>
      </c>
      <c r="D17" s="2" t="s">
        <v>79</v>
      </c>
      <c r="E17" s="2" t="s">
        <v>79</v>
      </c>
      <c r="F17" s="2">
        <v>1605.58</v>
      </c>
      <c r="G17" s="2" t="s">
        <v>79</v>
      </c>
      <c r="H17" s="21">
        <f t="shared" si="0"/>
        <v>1605.58</v>
      </c>
    </row>
    <row r="18" spans="1:8" s="18" customFormat="1" ht="34.5" customHeight="1">
      <c r="A18" s="20" t="s">
        <v>169</v>
      </c>
      <c r="B18" s="2" t="s">
        <v>79</v>
      </c>
      <c r="C18" s="2" t="s">
        <v>79</v>
      </c>
      <c r="D18" s="2" t="s">
        <v>79</v>
      </c>
      <c r="E18" s="2" t="s">
        <v>79</v>
      </c>
      <c r="F18" s="2">
        <v>8466.1</v>
      </c>
      <c r="G18" s="2" t="s">
        <v>79</v>
      </c>
      <c r="H18" s="21">
        <f t="shared" si="0"/>
        <v>8466.1</v>
      </c>
    </row>
    <row r="19" spans="1:8" s="18" customFormat="1" ht="34.5" customHeight="1">
      <c r="A19" s="20" t="s">
        <v>170</v>
      </c>
      <c r="B19" s="2" t="s">
        <v>79</v>
      </c>
      <c r="C19" s="2">
        <v>60.98</v>
      </c>
      <c r="D19" s="2">
        <v>1177.88</v>
      </c>
      <c r="E19" s="2" t="s">
        <v>79</v>
      </c>
      <c r="F19" s="2">
        <v>10000</v>
      </c>
      <c r="G19" s="2">
        <v>3000</v>
      </c>
      <c r="H19" s="21">
        <f t="shared" si="0"/>
        <v>14238.86</v>
      </c>
    </row>
    <row r="20" spans="1:8" s="18" customFormat="1" ht="34.5" customHeight="1">
      <c r="A20" s="20" t="s">
        <v>497</v>
      </c>
      <c r="B20" s="2"/>
      <c r="C20" s="2"/>
      <c r="D20" s="2"/>
      <c r="E20" s="2"/>
      <c r="F20" s="2"/>
      <c r="G20" s="2">
        <v>5728</v>
      </c>
      <c r="H20" s="21">
        <f t="shared" si="0"/>
        <v>5728</v>
      </c>
    </row>
    <row r="21" spans="1:8" s="18" customFormat="1" ht="34.5" customHeight="1">
      <c r="A21" s="20" t="s">
        <v>171</v>
      </c>
      <c r="B21" s="2" t="s">
        <v>79</v>
      </c>
      <c r="C21" s="2" t="s">
        <v>79</v>
      </c>
      <c r="D21" s="2">
        <v>11154.206</v>
      </c>
      <c r="E21" s="2">
        <v>2500</v>
      </c>
      <c r="F21" s="2">
        <v>280.18</v>
      </c>
      <c r="G21" s="2">
        <v>1897.1</v>
      </c>
      <c r="H21" s="21">
        <f t="shared" si="0"/>
        <v>15831.486</v>
      </c>
    </row>
    <row r="22" spans="1:8" s="18" customFormat="1" ht="34.5" customHeight="1">
      <c r="A22" s="20" t="s">
        <v>172</v>
      </c>
      <c r="B22" s="2" t="s">
        <v>79</v>
      </c>
      <c r="C22" s="2" t="s">
        <v>79</v>
      </c>
      <c r="D22" s="2" t="s">
        <v>79</v>
      </c>
      <c r="E22" s="2" t="s">
        <v>79</v>
      </c>
      <c r="F22" s="2" t="s">
        <v>79</v>
      </c>
      <c r="G22" s="2">
        <v>1991.82</v>
      </c>
      <c r="H22" s="21">
        <f t="shared" si="0"/>
        <v>1991.82</v>
      </c>
    </row>
    <row r="23" spans="1:8" s="18" customFormat="1" ht="34.5" customHeight="1">
      <c r="A23" s="20" t="s">
        <v>173</v>
      </c>
      <c r="B23" s="2" t="s">
        <v>79</v>
      </c>
      <c r="C23" s="2" t="s">
        <v>79</v>
      </c>
      <c r="D23" s="2" t="s">
        <v>79</v>
      </c>
      <c r="E23" s="2">
        <v>751.42</v>
      </c>
      <c r="F23" s="2">
        <v>7121.04</v>
      </c>
      <c r="G23" s="2">
        <v>3134.98</v>
      </c>
      <c r="H23" s="21">
        <f t="shared" si="0"/>
        <v>11007.44</v>
      </c>
    </row>
    <row r="24" spans="1:8" s="18" customFormat="1" ht="34.5" customHeight="1">
      <c r="A24" s="20" t="s">
        <v>174</v>
      </c>
      <c r="B24" s="2" t="s">
        <v>79</v>
      </c>
      <c r="C24" s="2">
        <v>10000</v>
      </c>
      <c r="D24" s="2">
        <v>2178.4</v>
      </c>
      <c r="E24" s="2" t="s">
        <v>79</v>
      </c>
      <c r="F24" s="2">
        <v>5000</v>
      </c>
      <c r="G24" s="2" t="s">
        <v>79</v>
      </c>
      <c r="H24" s="21">
        <f t="shared" si="0"/>
        <v>17178.4</v>
      </c>
    </row>
    <row r="25" spans="1:8" s="18" customFormat="1" ht="34.5" customHeight="1">
      <c r="A25" s="20" t="s">
        <v>175</v>
      </c>
      <c r="B25" s="2" t="s">
        <v>79</v>
      </c>
      <c r="C25" s="2" t="s">
        <v>79</v>
      </c>
      <c r="D25" s="2" t="s">
        <v>79</v>
      </c>
      <c r="E25" s="2" t="s">
        <v>79</v>
      </c>
      <c r="F25" s="2">
        <v>10000</v>
      </c>
      <c r="G25" s="2">
        <v>3133.9</v>
      </c>
      <c r="H25" s="21">
        <f t="shared" si="0"/>
        <v>13133.9</v>
      </c>
    </row>
    <row r="26" spans="1:8" s="18" customFormat="1" ht="34.5" customHeight="1">
      <c r="A26" s="20" t="s">
        <v>1</v>
      </c>
      <c r="B26" s="21">
        <f aca="true" t="shared" si="1" ref="B26:G26">SUM(B5:B25)</f>
        <v>2891.56</v>
      </c>
      <c r="C26" s="21">
        <f t="shared" si="1"/>
        <v>19443.92</v>
      </c>
      <c r="D26" s="21">
        <f t="shared" si="1"/>
        <v>30286.466</v>
      </c>
      <c r="E26" s="21">
        <f t="shared" si="1"/>
        <v>4831.34</v>
      </c>
      <c r="F26" s="21">
        <f t="shared" si="1"/>
        <v>90043.06999999998</v>
      </c>
      <c r="G26" s="21">
        <f t="shared" si="1"/>
        <v>26030.53</v>
      </c>
      <c r="H26" s="21">
        <f t="shared" si="0"/>
        <v>173526.88599999997</v>
      </c>
    </row>
    <row r="27" spans="1:8" s="18" customFormat="1" ht="34.5" customHeight="1">
      <c r="A27" s="140"/>
      <c r="B27" s="141"/>
      <c r="C27" s="141"/>
      <c r="D27" s="141"/>
      <c r="E27" s="141"/>
      <c r="F27" s="141"/>
      <c r="G27" s="141"/>
      <c r="H27" s="141"/>
    </row>
  </sheetData>
  <sheetProtection/>
  <mergeCells count="3">
    <mergeCell ref="A2:H2"/>
    <mergeCell ref="A3:A4"/>
    <mergeCell ref="B3:H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E67"/>
  <sheetViews>
    <sheetView tabSelected="1" zoomScale="74" zoomScaleNormal="74" zoomScalePageLayoutView="0" workbookViewId="0" topLeftCell="A13">
      <selection activeCell="H33" sqref="H33"/>
    </sheetView>
  </sheetViews>
  <sheetFormatPr defaultColWidth="18.140625" defaultRowHeight="12.75"/>
  <cols>
    <col min="1" max="1" width="29.8515625" style="28" customWidth="1"/>
    <col min="2" max="2" width="49.7109375" style="28" customWidth="1"/>
    <col min="3" max="3" width="30.421875" style="28" customWidth="1"/>
    <col min="4" max="4" width="25.8515625" style="28" customWidth="1"/>
    <col min="5" max="5" width="25.140625" style="29" customWidth="1"/>
    <col min="6" max="16384" width="18.140625" style="28" customWidth="1"/>
  </cols>
  <sheetData>
    <row r="1" ht="23.25" customHeight="1" thickBot="1">
      <c r="E1" s="171" t="s">
        <v>196</v>
      </c>
    </row>
    <row r="2" spans="1:5" ht="42.75" customHeight="1">
      <c r="A2" s="212" t="s">
        <v>197</v>
      </c>
      <c r="B2" s="213"/>
      <c r="C2" s="213"/>
      <c r="D2" s="213"/>
      <c r="E2" s="214"/>
    </row>
    <row r="3" spans="1:5" ht="46.5" customHeight="1">
      <c r="A3" s="30" t="s">
        <v>2</v>
      </c>
      <c r="B3" s="30" t="s">
        <v>19</v>
      </c>
      <c r="C3" s="30" t="s">
        <v>16</v>
      </c>
      <c r="D3" s="30" t="s">
        <v>20</v>
      </c>
      <c r="E3" s="15" t="s">
        <v>35</v>
      </c>
    </row>
    <row r="4" spans="1:5" ht="37.5" customHeight="1">
      <c r="A4" s="31" t="s">
        <v>210</v>
      </c>
      <c r="B4" s="32" t="s">
        <v>208</v>
      </c>
      <c r="C4" s="33" t="s">
        <v>209</v>
      </c>
      <c r="D4" s="33">
        <v>1223</v>
      </c>
      <c r="E4" s="34">
        <v>87095</v>
      </c>
    </row>
    <row r="5" spans="1:5" ht="25.5" customHeight="1">
      <c r="A5" s="204" t="s">
        <v>0</v>
      </c>
      <c r="B5" s="205"/>
      <c r="C5" s="205"/>
      <c r="D5" s="206"/>
      <c r="E5" s="35">
        <v>87095</v>
      </c>
    </row>
    <row r="6" spans="1:5" ht="25.5" customHeight="1">
      <c r="A6" s="207" t="s">
        <v>3</v>
      </c>
      <c r="B6" s="32" t="s">
        <v>103</v>
      </c>
      <c r="C6" s="33" t="s">
        <v>212</v>
      </c>
      <c r="D6" s="33" t="s">
        <v>216</v>
      </c>
      <c r="E6" s="34">
        <v>20580</v>
      </c>
    </row>
    <row r="7" spans="1:5" ht="25.5" customHeight="1">
      <c r="A7" s="208"/>
      <c r="B7" s="32" t="s">
        <v>103</v>
      </c>
      <c r="C7" s="33" t="s">
        <v>213</v>
      </c>
      <c r="D7" s="33" t="s">
        <v>217</v>
      </c>
      <c r="E7" s="36">
        <v>23940</v>
      </c>
    </row>
    <row r="8" spans="1:5" ht="25.5" customHeight="1">
      <c r="A8" s="208"/>
      <c r="B8" s="32" t="s">
        <v>211</v>
      </c>
      <c r="C8" s="33" t="s">
        <v>214</v>
      </c>
      <c r="D8" s="33" t="s">
        <v>218</v>
      </c>
      <c r="E8" s="34">
        <v>3400</v>
      </c>
    </row>
    <row r="9" spans="1:5" ht="25.5" customHeight="1">
      <c r="A9" s="209"/>
      <c r="B9" s="37" t="s">
        <v>101</v>
      </c>
      <c r="C9" s="38" t="s">
        <v>215</v>
      </c>
      <c r="D9" s="38" t="s">
        <v>216</v>
      </c>
      <c r="E9" s="39">
        <v>197400</v>
      </c>
    </row>
    <row r="10" spans="1:5" ht="25.5" customHeight="1">
      <c r="A10" s="204" t="s">
        <v>0</v>
      </c>
      <c r="B10" s="205"/>
      <c r="C10" s="205"/>
      <c r="D10" s="206"/>
      <c r="E10" s="40">
        <f>SUM(E6:E9)</f>
        <v>245320</v>
      </c>
    </row>
    <row r="11" spans="1:5" ht="25.5" customHeight="1">
      <c r="A11" s="207" t="s">
        <v>219</v>
      </c>
      <c r="B11" s="32" t="s">
        <v>220</v>
      </c>
      <c r="C11" s="33" t="s">
        <v>223</v>
      </c>
      <c r="D11" s="33" t="s">
        <v>226</v>
      </c>
      <c r="E11" s="36">
        <v>169000</v>
      </c>
    </row>
    <row r="12" spans="1:5" ht="25.5" customHeight="1">
      <c r="A12" s="208"/>
      <c r="B12" s="32" t="s">
        <v>221</v>
      </c>
      <c r="C12" s="33" t="s">
        <v>224</v>
      </c>
      <c r="D12" s="16">
        <v>1549</v>
      </c>
      <c r="E12" s="36">
        <v>3092520</v>
      </c>
    </row>
    <row r="13" spans="1:5" ht="25.5" customHeight="1">
      <c r="A13" s="209"/>
      <c r="B13" s="32" t="s">
        <v>222</v>
      </c>
      <c r="C13" s="33" t="s">
        <v>225</v>
      </c>
      <c r="D13" s="16">
        <v>1549</v>
      </c>
      <c r="E13" s="41">
        <v>4892540</v>
      </c>
    </row>
    <row r="14" spans="1:5" ht="25.5" customHeight="1">
      <c r="A14" s="204" t="s">
        <v>0</v>
      </c>
      <c r="B14" s="205"/>
      <c r="C14" s="205"/>
      <c r="D14" s="206"/>
      <c r="E14" s="42">
        <f>SUM(E11:E13)</f>
        <v>8154060</v>
      </c>
    </row>
    <row r="15" spans="1:5" ht="25.5" customHeight="1">
      <c r="A15" s="210" t="s">
        <v>227</v>
      </c>
      <c r="B15" s="37" t="s">
        <v>228</v>
      </c>
      <c r="C15" s="38" t="s">
        <v>229</v>
      </c>
      <c r="D15" s="38" t="s">
        <v>235</v>
      </c>
      <c r="E15" s="39">
        <v>26000</v>
      </c>
    </row>
    <row r="16" spans="1:5" ht="25.5" customHeight="1">
      <c r="A16" s="211"/>
      <c r="B16" s="37" t="s">
        <v>228</v>
      </c>
      <c r="C16" s="38" t="s">
        <v>230</v>
      </c>
      <c r="D16" s="38" t="s">
        <v>236</v>
      </c>
      <c r="E16" s="39">
        <v>26000</v>
      </c>
    </row>
    <row r="17" spans="1:5" ht="25.5" customHeight="1">
      <c r="A17" s="211"/>
      <c r="B17" s="37" t="s">
        <v>228</v>
      </c>
      <c r="C17" s="38" t="s">
        <v>231</v>
      </c>
      <c r="D17" s="38" t="s">
        <v>216</v>
      </c>
      <c r="E17" s="39">
        <v>146340</v>
      </c>
    </row>
    <row r="18" spans="1:5" ht="25.5" customHeight="1">
      <c r="A18" s="215"/>
      <c r="B18" s="37" t="s">
        <v>233</v>
      </c>
      <c r="C18" s="38" t="s">
        <v>234</v>
      </c>
      <c r="D18" s="16">
        <v>1549</v>
      </c>
      <c r="E18" s="39">
        <v>11783440</v>
      </c>
    </row>
    <row r="19" spans="1:5" ht="25.5" customHeight="1">
      <c r="A19" s="204" t="s">
        <v>0</v>
      </c>
      <c r="B19" s="205"/>
      <c r="C19" s="205"/>
      <c r="D19" s="206"/>
      <c r="E19" s="43">
        <f>SUM(E15:E18)</f>
        <v>11981780</v>
      </c>
    </row>
    <row r="20" spans="1:5" ht="35.25" customHeight="1">
      <c r="A20" s="31" t="s">
        <v>5</v>
      </c>
      <c r="B20" s="38" t="s">
        <v>87</v>
      </c>
      <c r="C20" s="38" t="s">
        <v>237</v>
      </c>
      <c r="D20" s="33" t="s">
        <v>238</v>
      </c>
      <c r="E20" s="36">
        <v>105300</v>
      </c>
    </row>
    <row r="21" spans="1:5" ht="25.5" customHeight="1">
      <c r="A21" s="204" t="s">
        <v>0</v>
      </c>
      <c r="B21" s="205"/>
      <c r="C21" s="205"/>
      <c r="D21" s="206"/>
      <c r="E21" s="43">
        <v>105300</v>
      </c>
    </row>
    <row r="22" spans="1:5" ht="25.5" customHeight="1">
      <c r="A22" s="210" t="s">
        <v>198</v>
      </c>
      <c r="B22" s="37" t="s">
        <v>201</v>
      </c>
      <c r="C22" s="38" t="s">
        <v>202</v>
      </c>
      <c r="D22" s="38" t="s">
        <v>216</v>
      </c>
      <c r="E22" s="39">
        <v>10748</v>
      </c>
    </row>
    <row r="23" spans="1:5" ht="25.5" customHeight="1">
      <c r="A23" s="211"/>
      <c r="B23" s="33" t="s">
        <v>199</v>
      </c>
      <c r="C23" s="33" t="s">
        <v>200</v>
      </c>
      <c r="D23" s="33" t="s">
        <v>226</v>
      </c>
      <c r="E23" s="36">
        <v>30420</v>
      </c>
    </row>
    <row r="24" spans="1:5" ht="25.5" customHeight="1">
      <c r="A24" s="204" t="s">
        <v>0</v>
      </c>
      <c r="B24" s="205"/>
      <c r="C24" s="205"/>
      <c r="D24" s="206"/>
      <c r="E24" s="43">
        <f>SUM(E22:E23)</f>
        <v>41168</v>
      </c>
    </row>
    <row r="25" spans="1:5" ht="25.5" customHeight="1">
      <c r="A25" s="207" t="s">
        <v>6</v>
      </c>
      <c r="B25" s="33" t="s">
        <v>203</v>
      </c>
      <c r="C25" s="33" t="s">
        <v>204</v>
      </c>
      <c r="D25" s="33" t="s">
        <v>218</v>
      </c>
      <c r="E25" s="36">
        <v>8301920</v>
      </c>
    </row>
    <row r="26" spans="1:5" ht="25.5" customHeight="1">
      <c r="A26" s="208"/>
      <c r="B26" s="33" t="s">
        <v>205</v>
      </c>
      <c r="C26" s="33" t="s">
        <v>206</v>
      </c>
      <c r="D26" s="33">
        <v>1549</v>
      </c>
      <c r="E26" s="36">
        <v>21713980</v>
      </c>
    </row>
    <row r="27" spans="1:5" ht="25.5" customHeight="1">
      <c r="A27" s="208"/>
      <c r="B27" s="33" t="s">
        <v>205</v>
      </c>
      <c r="C27" s="33" t="s">
        <v>239</v>
      </c>
      <c r="D27" s="33">
        <v>1549</v>
      </c>
      <c r="E27" s="36">
        <v>1868320</v>
      </c>
    </row>
    <row r="28" spans="1:5" ht="25.5" customHeight="1">
      <c r="A28" s="208"/>
      <c r="B28" s="33" t="s">
        <v>240</v>
      </c>
      <c r="C28" s="33" t="s">
        <v>241</v>
      </c>
      <c r="D28" s="33">
        <v>1549</v>
      </c>
      <c r="E28" s="36">
        <v>2516200</v>
      </c>
    </row>
    <row r="29" spans="1:5" ht="25.5" customHeight="1">
      <c r="A29" s="208"/>
      <c r="B29" s="33" t="s">
        <v>203</v>
      </c>
      <c r="C29" s="33" t="s">
        <v>242</v>
      </c>
      <c r="D29" s="33">
        <v>1549</v>
      </c>
      <c r="E29" s="36">
        <v>5217780</v>
      </c>
    </row>
    <row r="30" spans="1:5" ht="25.5" customHeight="1">
      <c r="A30" s="208"/>
      <c r="B30" s="33" t="s">
        <v>243</v>
      </c>
      <c r="C30" s="33" t="s">
        <v>244</v>
      </c>
      <c r="D30" s="33">
        <v>1549</v>
      </c>
      <c r="E30" s="36">
        <v>9814360</v>
      </c>
    </row>
    <row r="31" spans="1:5" ht="25.5" customHeight="1">
      <c r="A31" s="208"/>
      <c r="B31" s="33" t="s">
        <v>60</v>
      </c>
      <c r="C31" s="33" t="s">
        <v>245</v>
      </c>
      <c r="D31" s="33">
        <v>1549</v>
      </c>
      <c r="E31" s="36">
        <v>11823500</v>
      </c>
    </row>
    <row r="32" spans="1:5" ht="25.5" customHeight="1">
      <c r="A32" s="208"/>
      <c r="B32" s="33" t="s">
        <v>246</v>
      </c>
      <c r="C32" s="33" t="s">
        <v>247</v>
      </c>
      <c r="D32" s="33">
        <v>1549</v>
      </c>
      <c r="E32" s="36">
        <v>12207060</v>
      </c>
    </row>
    <row r="33" spans="1:5" ht="25.5" customHeight="1">
      <c r="A33" s="204" t="s">
        <v>0</v>
      </c>
      <c r="B33" s="205"/>
      <c r="C33" s="205"/>
      <c r="D33" s="206"/>
      <c r="E33" s="43">
        <f>SUM(E25:E32)</f>
        <v>73463120</v>
      </c>
    </row>
    <row r="34" spans="1:5" ht="33.75" customHeight="1">
      <c r="A34" s="31" t="s">
        <v>14</v>
      </c>
      <c r="B34" s="33" t="s">
        <v>126</v>
      </c>
      <c r="C34" s="33" t="s">
        <v>248</v>
      </c>
      <c r="D34" s="33" t="s">
        <v>226</v>
      </c>
      <c r="E34" s="36">
        <v>2200000</v>
      </c>
    </row>
    <row r="35" spans="1:5" ht="25.5" customHeight="1">
      <c r="A35" s="204" t="s">
        <v>0</v>
      </c>
      <c r="B35" s="205"/>
      <c r="C35" s="205"/>
      <c r="D35" s="206"/>
      <c r="E35" s="43">
        <v>2200000</v>
      </c>
    </row>
    <row r="36" spans="1:5" ht="36.75" customHeight="1">
      <c r="A36" s="31" t="s">
        <v>9</v>
      </c>
      <c r="B36" s="33" t="s">
        <v>51</v>
      </c>
      <c r="C36" s="33" t="s">
        <v>249</v>
      </c>
      <c r="D36" s="33" t="s">
        <v>238</v>
      </c>
      <c r="E36" s="36">
        <v>630820</v>
      </c>
    </row>
    <row r="37" spans="1:5" ht="25.5" customHeight="1">
      <c r="A37" s="204" t="s">
        <v>0</v>
      </c>
      <c r="B37" s="205"/>
      <c r="C37" s="205"/>
      <c r="D37" s="206"/>
      <c r="E37" s="43">
        <v>630820</v>
      </c>
    </row>
    <row r="38" spans="1:5" ht="34.5" customHeight="1">
      <c r="A38" s="142" t="s">
        <v>13</v>
      </c>
      <c r="B38" s="33" t="s">
        <v>250</v>
      </c>
      <c r="C38" s="33" t="s">
        <v>251</v>
      </c>
      <c r="D38" s="33">
        <v>1549</v>
      </c>
      <c r="E38" s="36">
        <v>2385749</v>
      </c>
    </row>
    <row r="39" spans="1:5" ht="25.5" customHeight="1">
      <c r="A39" s="204" t="s">
        <v>0</v>
      </c>
      <c r="B39" s="205"/>
      <c r="C39" s="205"/>
      <c r="D39" s="206"/>
      <c r="E39" s="43">
        <v>2385749</v>
      </c>
    </row>
    <row r="40" spans="1:5" ht="25.5" customHeight="1">
      <c r="A40" s="207" t="s">
        <v>457</v>
      </c>
      <c r="B40" s="33" t="s">
        <v>252</v>
      </c>
      <c r="C40" s="33" t="s">
        <v>253</v>
      </c>
      <c r="D40" s="33" t="s">
        <v>236</v>
      </c>
      <c r="E40" s="36">
        <v>27524</v>
      </c>
    </row>
    <row r="41" spans="1:5" ht="25.5" customHeight="1">
      <c r="A41" s="208"/>
      <c r="B41" s="33" t="s">
        <v>254</v>
      </c>
      <c r="C41" s="33" t="s">
        <v>255</v>
      </c>
      <c r="D41" s="33" t="s">
        <v>218</v>
      </c>
      <c r="E41" s="36">
        <v>34580</v>
      </c>
    </row>
    <row r="42" spans="1:5" ht="25.5" customHeight="1">
      <c r="A42" s="209"/>
      <c r="B42" s="33" t="s">
        <v>252</v>
      </c>
      <c r="C42" s="33" t="s">
        <v>256</v>
      </c>
      <c r="D42" s="33">
        <v>1549</v>
      </c>
      <c r="E42" s="36">
        <v>5951202</v>
      </c>
    </row>
    <row r="43" spans="1:5" ht="25.5" customHeight="1">
      <c r="A43" s="204" t="s">
        <v>0</v>
      </c>
      <c r="B43" s="205"/>
      <c r="C43" s="205"/>
      <c r="D43" s="206"/>
      <c r="E43" s="43">
        <f>SUM(E40:E42)</f>
        <v>6013306</v>
      </c>
    </row>
    <row r="44" spans="1:5" ht="38.25" customHeight="1">
      <c r="A44" s="31" t="s">
        <v>10</v>
      </c>
      <c r="B44" s="33" t="s">
        <v>27</v>
      </c>
      <c r="C44" s="33" t="s">
        <v>207</v>
      </c>
      <c r="D44" s="33" t="s">
        <v>226</v>
      </c>
      <c r="E44" s="36">
        <v>26363</v>
      </c>
    </row>
    <row r="45" spans="1:5" ht="25.5" customHeight="1">
      <c r="A45" s="204" t="s">
        <v>0</v>
      </c>
      <c r="B45" s="205"/>
      <c r="C45" s="205"/>
      <c r="D45" s="206"/>
      <c r="E45" s="43">
        <v>26363</v>
      </c>
    </row>
    <row r="46" spans="1:5" ht="25.5" customHeight="1">
      <c r="A46" s="207" t="s">
        <v>257</v>
      </c>
      <c r="B46" s="33" t="s">
        <v>258</v>
      </c>
      <c r="C46" s="33" t="s">
        <v>259</v>
      </c>
      <c r="D46" s="33" t="s">
        <v>216</v>
      </c>
      <c r="E46" s="36">
        <v>14540</v>
      </c>
    </row>
    <row r="47" spans="1:5" ht="25.5" customHeight="1">
      <c r="A47" s="208"/>
      <c r="B47" s="33" t="s">
        <v>260</v>
      </c>
      <c r="C47" s="33" t="s">
        <v>261</v>
      </c>
      <c r="D47" s="33" t="s">
        <v>226</v>
      </c>
      <c r="E47" s="36">
        <v>41260</v>
      </c>
    </row>
    <row r="48" spans="1:5" ht="25.5" customHeight="1">
      <c r="A48" s="208"/>
      <c r="B48" s="33" t="s">
        <v>262</v>
      </c>
      <c r="C48" s="33" t="s">
        <v>263</v>
      </c>
      <c r="D48" s="33" t="s">
        <v>226</v>
      </c>
      <c r="E48" s="36">
        <v>752974</v>
      </c>
    </row>
    <row r="49" spans="1:5" ht="25.5" customHeight="1">
      <c r="A49" s="209"/>
      <c r="B49" s="33" t="s">
        <v>264</v>
      </c>
      <c r="C49" s="33" t="s">
        <v>265</v>
      </c>
      <c r="D49" s="33">
        <v>1549</v>
      </c>
      <c r="E49" s="36">
        <v>4117980</v>
      </c>
    </row>
    <row r="50" spans="1:5" ht="25.5" customHeight="1">
      <c r="A50" s="204" t="s">
        <v>0</v>
      </c>
      <c r="B50" s="205"/>
      <c r="C50" s="205"/>
      <c r="D50" s="206"/>
      <c r="E50" s="43">
        <f>SUM(E46:E49)</f>
        <v>4926754</v>
      </c>
    </row>
    <row r="51" spans="1:5" ht="25.5" customHeight="1">
      <c r="A51" s="207" t="s">
        <v>266</v>
      </c>
      <c r="B51" s="33" t="s">
        <v>267</v>
      </c>
      <c r="C51" s="33" t="s">
        <v>268</v>
      </c>
      <c r="D51" s="33">
        <v>1549</v>
      </c>
      <c r="E51" s="36">
        <v>9419300</v>
      </c>
    </row>
    <row r="52" spans="1:5" ht="25.5" customHeight="1">
      <c r="A52" s="209"/>
      <c r="B52" s="33" t="s">
        <v>269</v>
      </c>
      <c r="C52" s="33" t="s">
        <v>270</v>
      </c>
      <c r="D52" s="33">
        <v>1549</v>
      </c>
      <c r="E52" s="36">
        <v>11037800</v>
      </c>
    </row>
    <row r="53" spans="1:5" ht="25.5" customHeight="1">
      <c r="A53" s="204" t="s">
        <v>0</v>
      </c>
      <c r="B53" s="205"/>
      <c r="C53" s="205"/>
      <c r="D53" s="206"/>
      <c r="E53" s="43">
        <f>SUM(E51:E52)</f>
        <v>20457100</v>
      </c>
    </row>
    <row r="54" spans="1:5" ht="25.5" customHeight="1">
      <c r="A54" s="207" t="s">
        <v>11</v>
      </c>
      <c r="B54" s="33" t="s">
        <v>144</v>
      </c>
      <c r="C54" s="33" t="s">
        <v>271</v>
      </c>
      <c r="D54" s="33" t="s">
        <v>216</v>
      </c>
      <c r="E54" s="36">
        <v>76780</v>
      </c>
    </row>
    <row r="55" spans="1:5" ht="25.5" customHeight="1">
      <c r="A55" s="208"/>
      <c r="B55" s="33" t="s">
        <v>34</v>
      </c>
      <c r="C55" s="33" t="s">
        <v>272</v>
      </c>
      <c r="D55" s="33" t="s">
        <v>217</v>
      </c>
      <c r="E55" s="36">
        <v>98330</v>
      </c>
    </row>
    <row r="56" spans="1:5" ht="25.5" customHeight="1">
      <c r="A56" s="209"/>
      <c r="B56" s="33" t="s">
        <v>144</v>
      </c>
      <c r="C56" s="33" t="s">
        <v>273</v>
      </c>
      <c r="D56" s="33" t="s">
        <v>218</v>
      </c>
      <c r="E56" s="36">
        <v>129260</v>
      </c>
    </row>
    <row r="57" spans="1:5" ht="25.5" customHeight="1">
      <c r="A57" s="204" t="s">
        <v>0</v>
      </c>
      <c r="B57" s="205"/>
      <c r="C57" s="205"/>
      <c r="D57" s="206"/>
      <c r="E57" s="43">
        <f>SUM(E54:E56)</f>
        <v>304370</v>
      </c>
    </row>
    <row r="58" spans="1:5" ht="25.5" customHeight="1">
      <c r="A58" s="207" t="s">
        <v>274</v>
      </c>
      <c r="B58" s="33" t="s">
        <v>275</v>
      </c>
      <c r="C58" s="33" t="s">
        <v>276</v>
      </c>
      <c r="D58" s="33" t="s">
        <v>235</v>
      </c>
      <c r="E58" s="36">
        <v>22786</v>
      </c>
    </row>
    <row r="59" spans="1:5" ht="25.5" customHeight="1">
      <c r="A59" s="209"/>
      <c r="B59" s="33" t="s">
        <v>277</v>
      </c>
      <c r="C59" s="33" t="s">
        <v>278</v>
      </c>
      <c r="D59" s="33" t="s">
        <v>236</v>
      </c>
      <c r="E59" s="36">
        <v>80203</v>
      </c>
    </row>
    <row r="60" spans="1:5" ht="25.5" customHeight="1">
      <c r="A60" s="204" t="s">
        <v>0</v>
      </c>
      <c r="B60" s="205"/>
      <c r="C60" s="205"/>
      <c r="D60" s="206"/>
      <c r="E60" s="43">
        <f>SUM(E58:E59)</f>
        <v>102989</v>
      </c>
    </row>
    <row r="61" spans="1:5" ht="25.5" customHeight="1">
      <c r="A61" s="207" t="s">
        <v>288</v>
      </c>
      <c r="B61" s="33" t="s">
        <v>279</v>
      </c>
      <c r="C61" s="33" t="s">
        <v>280</v>
      </c>
      <c r="D61" s="33" t="s">
        <v>218</v>
      </c>
      <c r="E61" s="36">
        <v>17760</v>
      </c>
    </row>
    <row r="62" spans="1:5" ht="25.5" customHeight="1">
      <c r="A62" s="208"/>
      <c r="B62" s="33" t="s">
        <v>281</v>
      </c>
      <c r="C62" s="33" t="s">
        <v>282</v>
      </c>
      <c r="D62" s="33" t="s">
        <v>218</v>
      </c>
      <c r="E62" s="36">
        <v>27640</v>
      </c>
    </row>
    <row r="63" spans="1:5" ht="25.5" customHeight="1">
      <c r="A63" s="208"/>
      <c r="B63" s="33" t="s">
        <v>281</v>
      </c>
      <c r="C63" s="33" t="s">
        <v>283</v>
      </c>
      <c r="D63" s="33" t="s">
        <v>236</v>
      </c>
      <c r="E63" s="36">
        <v>762380</v>
      </c>
    </row>
    <row r="64" spans="1:5" ht="25.5" customHeight="1">
      <c r="A64" s="208"/>
      <c r="B64" s="33" t="s">
        <v>284</v>
      </c>
      <c r="C64" s="33" t="s">
        <v>285</v>
      </c>
      <c r="D64" s="33" t="s">
        <v>236</v>
      </c>
      <c r="E64" s="36">
        <v>1433180</v>
      </c>
    </row>
    <row r="65" spans="1:5" ht="25.5" customHeight="1">
      <c r="A65" s="209"/>
      <c r="B65" s="33" t="s">
        <v>286</v>
      </c>
      <c r="C65" s="33" t="s">
        <v>287</v>
      </c>
      <c r="D65" s="33" t="s">
        <v>236</v>
      </c>
      <c r="E65" s="36">
        <v>2367960</v>
      </c>
    </row>
    <row r="66" spans="1:5" ht="25.5" customHeight="1">
      <c r="A66" s="204" t="s">
        <v>0</v>
      </c>
      <c r="B66" s="205"/>
      <c r="C66" s="205"/>
      <c r="D66" s="206"/>
      <c r="E66" s="43">
        <f>SUM(E61:E65)</f>
        <v>4608920</v>
      </c>
    </row>
    <row r="67" spans="1:5" ht="28.5" customHeight="1">
      <c r="A67" s="201" t="s">
        <v>1</v>
      </c>
      <c r="B67" s="202"/>
      <c r="C67" s="202"/>
      <c r="D67" s="203"/>
      <c r="E67" s="44">
        <f>E5+E10+E14+E19+E21+E24+E33+E35+E37+E39+E43+E45+E50+E53+E57+E60+E66</f>
        <v>135734214</v>
      </c>
    </row>
  </sheetData>
  <sheetProtection/>
  <mergeCells count="30">
    <mergeCell ref="A51:A52"/>
    <mergeCell ref="A57:D57"/>
    <mergeCell ref="A54:A56"/>
    <mergeCell ref="A60:D60"/>
    <mergeCell ref="A58:A59"/>
    <mergeCell ref="A15:A18"/>
    <mergeCell ref="A19:D19"/>
    <mergeCell ref="A43:D43"/>
    <mergeCell ref="A45:D45"/>
    <mergeCell ref="A50:D50"/>
    <mergeCell ref="A46:A49"/>
    <mergeCell ref="A22:A23"/>
    <mergeCell ref="A24:D24"/>
    <mergeCell ref="A33:D33"/>
    <mergeCell ref="A2:E2"/>
    <mergeCell ref="A5:D5"/>
    <mergeCell ref="A6:A9"/>
    <mergeCell ref="A10:D10"/>
    <mergeCell ref="A11:A13"/>
    <mergeCell ref="A14:D14"/>
    <mergeCell ref="A67:D67"/>
    <mergeCell ref="A21:D21"/>
    <mergeCell ref="A25:A32"/>
    <mergeCell ref="A35:D35"/>
    <mergeCell ref="A37:D37"/>
    <mergeCell ref="A39:D39"/>
    <mergeCell ref="A40:A42"/>
    <mergeCell ref="A66:D66"/>
    <mergeCell ref="A61:A65"/>
    <mergeCell ref="A53:D53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P36"/>
  <sheetViews>
    <sheetView zoomScale="70" zoomScaleNormal="70" zoomScalePageLayoutView="0" workbookViewId="0" topLeftCell="A1">
      <selection activeCell="P1" sqref="P1"/>
    </sheetView>
  </sheetViews>
  <sheetFormatPr defaultColWidth="9.140625" defaultRowHeight="12.75"/>
  <cols>
    <col min="1" max="1" width="27.8515625" style="22" customWidth="1"/>
    <col min="2" max="10" width="14.7109375" style="120" customWidth="1"/>
    <col min="11" max="11" width="15.7109375" style="120" bestFit="1" customWidth="1"/>
    <col min="12" max="15" width="14.7109375" style="120" customWidth="1"/>
    <col min="16" max="16" width="19.00390625" style="120" customWidth="1"/>
    <col min="17" max="19" width="14.7109375" style="22" customWidth="1"/>
    <col min="20" max="16384" width="9.140625" style="22" customWidth="1"/>
  </cols>
  <sheetData>
    <row r="1" spans="2:16" ht="42" customHeight="1">
      <c r="B1" s="218" t="s">
        <v>180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6" t="s">
        <v>181</v>
      </c>
    </row>
    <row r="2" spans="1:16" ht="32.25" customHeight="1">
      <c r="A2" s="219" t="s">
        <v>2</v>
      </c>
      <c r="B2" s="221">
        <v>1212</v>
      </c>
      <c r="C2" s="222"/>
      <c r="D2" s="221">
        <v>1213</v>
      </c>
      <c r="E2" s="222"/>
      <c r="F2" s="221">
        <v>1222</v>
      </c>
      <c r="G2" s="222"/>
      <c r="H2" s="221">
        <v>1223</v>
      </c>
      <c r="I2" s="222"/>
      <c r="J2" s="221">
        <v>1549</v>
      </c>
      <c r="K2" s="222"/>
      <c r="L2" s="221">
        <v>1611</v>
      </c>
      <c r="M2" s="222"/>
      <c r="N2" s="221">
        <v>1621</v>
      </c>
      <c r="O2" s="222"/>
      <c r="P2" s="216" t="s">
        <v>0</v>
      </c>
    </row>
    <row r="3" spans="1:16" ht="33" customHeight="1">
      <c r="A3" s="220"/>
      <c r="B3" s="76" t="s">
        <v>182</v>
      </c>
      <c r="C3" s="76" t="s">
        <v>183</v>
      </c>
      <c r="D3" s="76" t="s">
        <v>182</v>
      </c>
      <c r="E3" s="76" t="s">
        <v>183</v>
      </c>
      <c r="F3" s="76" t="s">
        <v>182</v>
      </c>
      <c r="G3" s="76" t="s">
        <v>183</v>
      </c>
      <c r="H3" s="76" t="s">
        <v>182</v>
      </c>
      <c r="I3" s="76" t="s">
        <v>183</v>
      </c>
      <c r="J3" s="76" t="s">
        <v>182</v>
      </c>
      <c r="K3" s="76" t="s">
        <v>183</v>
      </c>
      <c r="L3" s="76" t="s">
        <v>182</v>
      </c>
      <c r="M3" s="76" t="s">
        <v>183</v>
      </c>
      <c r="N3" s="76" t="s">
        <v>182</v>
      </c>
      <c r="O3" s="76" t="s">
        <v>183</v>
      </c>
      <c r="P3" s="217"/>
    </row>
    <row r="4" spans="1:16" ht="24.75" customHeight="1">
      <c r="A4" s="23" t="s">
        <v>184</v>
      </c>
      <c r="B4" s="119" t="s">
        <v>79</v>
      </c>
      <c r="C4" s="119">
        <v>37910.02</v>
      </c>
      <c r="D4" s="119" t="s">
        <v>79</v>
      </c>
      <c r="E4" s="119">
        <v>13513.96</v>
      </c>
      <c r="F4" s="119" t="s">
        <v>79</v>
      </c>
      <c r="G4" s="119">
        <v>9383.54</v>
      </c>
      <c r="H4" s="119" t="s">
        <v>79</v>
      </c>
      <c r="I4" s="119">
        <v>27092.76</v>
      </c>
      <c r="J4" s="119" t="s">
        <v>79</v>
      </c>
      <c r="K4" s="119">
        <v>42067.79</v>
      </c>
      <c r="L4" s="119" t="s">
        <v>79</v>
      </c>
      <c r="M4" s="119">
        <v>6110.48</v>
      </c>
      <c r="N4" s="119" t="s">
        <v>79</v>
      </c>
      <c r="O4" s="119">
        <v>1293.34</v>
      </c>
      <c r="P4" s="119">
        <f>SUM(B4:O4)</f>
        <v>137371.89</v>
      </c>
    </row>
    <row r="5" spans="1:16" ht="24.75" customHeight="1">
      <c r="A5" s="23" t="s">
        <v>156</v>
      </c>
      <c r="B5" s="119" t="s">
        <v>79</v>
      </c>
      <c r="C5" s="119" t="s">
        <v>79</v>
      </c>
      <c r="D5" s="119">
        <v>19082.58</v>
      </c>
      <c r="E5" s="119">
        <v>13002.28</v>
      </c>
      <c r="F5" s="119" t="s">
        <v>79</v>
      </c>
      <c r="G5" s="119" t="s">
        <v>79</v>
      </c>
      <c r="H5" s="119">
        <v>8.54</v>
      </c>
      <c r="I5" s="119" t="s">
        <v>79</v>
      </c>
      <c r="J5" s="119" t="s">
        <v>79</v>
      </c>
      <c r="K5" s="119" t="s">
        <v>79</v>
      </c>
      <c r="L5" s="119">
        <v>21606.23</v>
      </c>
      <c r="M5" s="119">
        <v>6219.76</v>
      </c>
      <c r="N5" s="119">
        <v>6592.91</v>
      </c>
      <c r="O5" s="119">
        <v>2691.94</v>
      </c>
      <c r="P5" s="119">
        <f aca="true" t="shared" si="0" ref="P5:P34">SUM(B5:O5)</f>
        <v>69204.24</v>
      </c>
    </row>
    <row r="6" spans="1:16" ht="24.75" customHeight="1">
      <c r="A6" s="23" t="s">
        <v>157</v>
      </c>
      <c r="B6" s="119" t="s">
        <v>79</v>
      </c>
      <c r="C6" s="119" t="s">
        <v>79</v>
      </c>
      <c r="D6" s="119">
        <v>592.24</v>
      </c>
      <c r="E6" s="119" t="s">
        <v>79</v>
      </c>
      <c r="F6" s="119" t="s">
        <v>79</v>
      </c>
      <c r="G6" s="119">
        <v>464.8</v>
      </c>
      <c r="H6" s="119">
        <v>14295.14</v>
      </c>
      <c r="I6" s="119">
        <v>8346.58</v>
      </c>
      <c r="J6" s="119" t="s">
        <v>79</v>
      </c>
      <c r="K6" s="119" t="s">
        <v>79</v>
      </c>
      <c r="L6" s="119">
        <v>11038</v>
      </c>
      <c r="M6" s="119">
        <v>1047.12</v>
      </c>
      <c r="N6" s="119">
        <v>31999</v>
      </c>
      <c r="O6" s="119">
        <v>9235.18</v>
      </c>
      <c r="P6" s="119">
        <f t="shared" si="0"/>
        <v>77018.06</v>
      </c>
    </row>
    <row r="7" spans="1:16" ht="24.75" customHeight="1">
      <c r="A7" s="23" t="s">
        <v>158</v>
      </c>
      <c r="B7" s="119" t="s">
        <v>79</v>
      </c>
      <c r="C7" s="119" t="s">
        <v>79</v>
      </c>
      <c r="D7" s="119">
        <v>5890.06</v>
      </c>
      <c r="E7" s="119">
        <v>1676.24</v>
      </c>
      <c r="F7" s="119">
        <v>1870.91</v>
      </c>
      <c r="G7" s="119">
        <v>477.46</v>
      </c>
      <c r="H7" s="119">
        <v>34821.21</v>
      </c>
      <c r="I7" s="119">
        <v>9015.6</v>
      </c>
      <c r="J7" s="119" t="s">
        <v>79</v>
      </c>
      <c r="K7" s="119" t="s">
        <v>79</v>
      </c>
      <c r="L7" s="119">
        <v>5686.61</v>
      </c>
      <c r="M7" s="119">
        <v>1489.88</v>
      </c>
      <c r="N7" s="119">
        <v>7980.57</v>
      </c>
      <c r="O7" s="119">
        <v>2606.98</v>
      </c>
      <c r="P7" s="119">
        <f t="shared" si="0"/>
        <v>71515.51999999999</v>
      </c>
    </row>
    <row r="8" spans="1:16" ht="24.75" customHeight="1">
      <c r="A8" s="23" t="s">
        <v>159</v>
      </c>
      <c r="B8" s="119" t="s">
        <v>79</v>
      </c>
      <c r="C8" s="119" t="s">
        <v>79</v>
      </c>
      <c r="D8" s="119">
        <v>2945</v>
      </c>
      <c r="E8" s="119">
        <v>746.68</v>
      </c>
      <c r="F8" s="119">
        <v>898.86</v>
      </c>
      <c r="G8" s="119">
        <v>9139.08</v>
      </c>
      <c r="H8" s="119">
        <v>98131.94</v>
      </c>
      <c r="I8" s="119">
        <v>20000</v>
      </c>
      <c r="J8" s="119" t="s">
        <v>79</v>
      </c>
      <c r="K8" s="119">
        <v>12383.135</v>
      </c>
      <c r="L8" s="119">
        <v>5097.88</v>
      </c>
      <c r="M8" s="119">
        <v>640.53</v>
      </c>
      <c r="N8" s="119">
        <v>63485.78</v>
      </c>
      <c r="O8" s="119">
        <v>20000</v>
      </c>
      <c r="P8" s="119">
        <f t="shared" si="0"/>
        <v>233468.885</v>
      </c>
    </row>
    <row r="9" spans="1:16" ht="24.75" customHeight="1">
      <c r="A9" s="23" t="s">
        <v>185</v>
      </c>
      <c r="B9" s="119" t="s">
        <v>79</v>
      </c>
      <c r="C9" s="119" t="s">
        <v>79</v>
      </c>
      <c r="D9" s="119">
        <v>2132.52</v>
      </c>
      <c r="E9" s="119">
        <v>3366.04</v>
      </c>
      <c r="F9" s="119">
        <v>498.14</v>
      </c>
      <c r="G9" s="119" t="s">
        <v>79</v>
      </c>
      <c r="H9" s="119">
        <v>53295.21</v>
      </c>
      <c r="I9" s="119">
        <v>47691.59</v>
      </c>
      <c r="J9" s="119">
        <v>249.06</v>
      </c>
      <c r="K9" s="119">
        <v>50000</v>
      </c>
      <c r="L9" s="119">
        <v>13665.38</v>
      </c>
      <c r="M9" s="119">
        <v>1674.74</v>
      </c>
      <c r="N9" s="119">
        <v>32339.36</v>
      </c>
      <c r="O9" s="119">
        <v>45120.16</v>
      </c>
      <c r="P9" s="119">
        <f t="shared" si="0"/>
        <v>250032.19999999998</v>
      </c>
    </row>
    <row r="10" spans="1:16" ht="24.75" customHeight="1">
      <c r="A10" s="23" t="s">
        <v>160</v>
      </c>
      <c r="B10" s="119">
        <v>22325.02</v>
      </c>
      <c r="C10" s="119" t="s">
        <v>79</v>
      </c>
      <c r="D10" s="119">
        <v>68363.98</v>
      </c>
      <c r="E10" s="119" t="s">
        <v>79</v>
      </c>
      <c r="F10" s="119">
        <v>89.3</v>
      </c>
      <c r="G10" s="119" t="s">
        <v>79</v>
      </c>
      <c r="H10" s="119">
        <v>7105.24</v>
      </c>
      <c r="I10" s="119" t="s">
        <v>79</v>
      </c>
      <c r="J10" s="119" t="s">
        <v>79</v>
      </c>
      <c r="K10" s="119" t="s">
        <v>79</v>
      </c>
      <c r="L10" s="119">
        <v>13659.94</v>
      </c>
      <c r="M10" s="119" t="s">
        <v>79</v>
      </c>
      <c r="N10" s="119">
        <v>2104.4</v>
      </c>
      <c r="O10" s="119" t="s">
        <v>79</v>
      </c>
      <c r="P10" s="119">
        <f t="shared" si="0"/>
        <v>113647.88</v>
      </c>
    </row>
    <row r="11" spans="1:16" ht="24.75" customHeight="1">
      <c r="A11" s="23" t="s">
        <v>161</v>
      </c>
      <c r="B11" s="119">
        <v>18.3</v>
      </c>
      <c r="C11" s="119" t="s">
        <v>79</v>
      </c>
      <c r="D11" s="119">
        <v>426.3</v>
      </c>
      <c r="E11" s="119">
        <v>696.56</v>
      </c>
      <c r="F11" s="119">
        <v>56341.96</v>
      </c>
      <c r="G11" s="119">
        <v>13624.3</v>
      </c>
      <c r="H11" s="119">
        <v>92876.02</v>
      </c>
      <c r="I11" s="119">
        <v>4029.74</v>
      </c>
      <c r="J11" s="119" t="s">
        <v>79</v>
      </c>
      <c r="K11" s="119">
        <v>663.36</v>
      </c>
      <c r="L11" s="119">
        <v>427.9</v>
      </c>
      <c r="M11" s="119" t="s">
        <v>79</v>
      </c>
      <c r="N11" s="119">
        <v>27150.3</v>
      </c>
      <c r="O11" s="119">
        <v>2370.2</v>
      </c>
      <c r="P11" s="119">
        <f t="shared" si="0"/>
        <v>198624.93999999997</v>
      </c>
    </row>
    <row r="12" spans="1:16" ht="24.75" customHeight="1">
      <c r="A12" s="23" t="s">
        <v>162</v>
      </c>
      <c r="B12" s="119" t="s">
        <v>79</v>
      </c>
      <c r="C12" s="119" t="s">
        <v>79</v>
      </c>
      <c r="D12" s="119">
        <v>840.68</v>
      </c>
      <c r="E12" s="119">
        <v>1423.98</v>
      </c>
      <c r="F12" s="119" t="s">
        <v>79</v>
      </c>
      <c r="G12" s="119" t="s">
        <v>79</v>
      </c>
      <c r="H12" s="119">
        <v>933.56</v>
      </c>
      <c r="I12" s="119">
        <v>2572.12</v>
      </c>
      <c r="J12" s="119" t="s">
        <v>79</v>
      </c>
      <c r="K12" s="119" t="s">
        <v>79</v>
      </c>
      <c r="L12" s="119">
        <v>1333.07</v>
      </c>
      <c r="M12" s="119">
        <v>4202.88</v>
      </c>
      <c r="N12" s="119">
        <v>17084.776</v>
      </c>
      <c r="O12" s="119">
        <v>10723.83</v>
      </c>
      <c r="P12" s="119">
        <f t="shared" si="0"/>
        <v>39114.896</v>
      </c>
    </row>
    <row r="13" spans="1:16" ht="24.75" customHeight="1">
      <c r="A13" s="23" t="s">
        <v>163</v>
      </c>
      <c r="B13" s="119" t="s">
        <v>79</v>
      </c>
      <c r="C13" s="119">
        <v>5254.22</v>
      </c>
      <c r="D13" s="119">
        <v>112010.3</v>
      </c>
      <c r="E13" s="119">
        <v>47488.54</v>
      </c>
      <c r="F13" s="119" t="s">
        <v>79</v>
      </c>
      <c r="G13" s="119" t="s">
        <v>79</v>
      </c>
      <c r="H13" s="119">
        <v>18635.64</v>
      </c>
      <c r="I13" s="119">
        <v>603.87</v>
      </c>
      <c r="J13" s="119" t="s">
        <v>79</v>
      </c>
      <c r="K13" s="119" t="s">
        <v>79</v>
      </c>
      <c r="L13" s="119">
        <v>9109.04</v>
      </c>
      <c r="M13" s="119">
        <v>6971.7</v>
      </c>
      <c r="N13" s="119">
        <v>1763.56</v>
      </c>
      <c r="O13" s="119">
        <v>1195.28</v>
      </c>
      <c r="P13" s="119">
        <f t="shared" si="0"/>
        <v>203032.15000000002</v>
      </c>
    </row>
    <row r="14" spans="1:16" ht="24.75" customHeight="1">
      <c r="A14" s="23" t="s">
        <v>186</v>
      </c>
      <c r="B14" s="119" t="s">
        <v>79</v>
      </c>
      <c r="C14" s="119" t="s">
        <v>79</v>
      </c>
      <c r="D14" s="119" t="s">
        <v>79</v>
      </c>
      <c r="E14" s="119" t="s">
        <v>79</v>
      </c>
      <c r="F14" s="119">
        <v>32633.52</v>
      </c>
      <c r="G14" s="119">
        <v>19674.38</v>
      </c>
      <c r="H14" s="119">
        <v>129134.62</v>
      </c>
      <c r="I14" s="119">
        <v>10671.57</v>
      </c>
      <c r="J14" s="119" t="s">
        <v>79</v>
      </c>
      <c r="K14" s="119" t="s">
        <v>79</v>
      </c>
      <c r="L14" s="119" t="s">
        <v>79</v>
      </c>
      <c r="M14" s="119" t="s">
        <v>79</v>
      </c>
      <c r="N14" s="119">
        <v>15980.34</v>
      </c>
      <c r="O14" s="119">
        <v>617.36</v>
      </c>
      <c r="P14" s="119">
        <f t="shared" si="0"/>
        <v>208711.78999999998</v>
      </c>
    </row>
    <row r="15" spans="1:16" ht="24.75" customHeight="1">
      <c r="A15" s="23" t="s">
        <v>187</v>
      </c>
      <c r="B15" s="119" t="s">
        <v>79</v>
      </c>
      <c r="C15" s="119" t="s">
        <v>79</v>
      </c>
      <c r="D15" s="119">
        <v>18727.38</v>
      </c>
      <c r="E15" s="119">
        <v>1773.08</v>
      </c>
      <c r="F15" s="119">
        <v>5833.5</v>
      </c>
      <c r="G15" s="119">
        <v>1141.27</v>
      </c>
      <c r="H15" s="119">
        <v>25642.51</v>
      </c>
      <c r="I15" s="119">
        <v>4970.56</v>
      </c>
      <c r="J15" s="119" t="s">
        <v>79</v>
      </c>
      <c r="K15" s="119" t="s">
        <v>79</v>
      </c>
      <c r="L15" s="119">
        <v>16692.44</v>
      </c>
      <c r="M15" s="119">
        <v>3703.08</v>
      </c>
      <c r="N15" s="119">
        <v>67859.92</v>
      </c>
      <c r="O15" s="119">
        <v>15753.524</v>
      </c>
      <c r="P15" s="119">
        <f t="shared" si="0"/>
        <v>162097.264</v>
      </c>
    </row>
    <row r="16" spans="1:16" ht="24.75" customHeight="1">
      <c r="A16" s="23" t="s">
        <v>188</v>
      </c>
      <c r="B16" s="119">
        <v>181.89</v>
      </c>
      <c r="C16" s="119" t="s">
        <v>79</v>
      </c>
      <c r="D16" s="119">
        <v>2312.49</v>
      </c>
      <c r="E16" s="119">
        <v>27.7</v>
      </c>
      <c r="F16" s="119">
        <v>27686.02</v>
      </c>
      <c r="G16" s="119" t="s">
        <v>79</v>
      </c>
      <c r="H16" s="119">
        <v>71660.48</v>
      </c>
      <c r="I16" s="119">
        <v>8165.52</v>
      </c>
      <c r="J16" s="119" t="s">
        <v>79</v>
      </c>
      <c r="K16" s="119" t="s">
        <v>79</v>
      </c>
      <c r="L16" s="119">
        <v>30035.78</v>
      </c>
      <c r="M16" s="119">
        <v>2603.26</v>
      </c>
      <c r="N16" s="119">
        <v>136505.45</v>
      </c>
      <c r="O16" s="119">
        <v>5977.74</v>
      </c>
      <c r="P16" s="119">
        <f t="shared" si="0"/>
        <v>285156.33</v>
      </c>
    </row>
    <row r="17" spans="1:16" ht="24.75" customHeight="1">
      <c r="A17" s="23" t="s">
        <v>189</v>
      </c>
      <c r="B17" s="119" t="s">
        <v>79</v>
      </c>
      <c r="C17" s="119" t="s">
        <v>79</v>
      </c>
      <c r="D17" s="119" t="s">
        <v>79</v>
      </c>
      <c r="E17" s="119" t="s">
        <v>79</v>
      </c>
      <c r="F17" s="119">
        <v>5338.52</v>
      </c>
      <c r="G17" s="119">
        <v>18314.28</v>
      </c>
      <c r="H17" s="119">
        <v>10043.68</v>
      </c>
      <c r="I17" s="119" t="s">
        <v>79</v>
      </c>
      <c r="J17" s="119" t="s">
        <v>79</v>
      </c>
      <c r="K17" s="119">
        <v>50000</v>
      </c>
      <c r="L17" s="119" t="s">
        <v>79</v>
      </c>
      <c r="M17" s="119" t="s">
        <v>79</v>
      </c>
      <c r="N17" s="119" t="s">
        <v>79</v>
      </c>
      <c r="O17" s="119" t="s">
        <v>79</v>
      </c>
      <c r="P17" s="119">
        <f t="shared" si="0"/>
        <v>83696.48</v>
      </c>
    </row>
    <row r="18" spans="1:16" ht="24.75" customHeight="1">
      <c r="A18" s="23" t="s">
        <v>165</v>
      </c>
      <c r="B18" s="119" t="s">
        <v>79</v>
      </c>
      <c r="C18" s="119">
        <v>184.667</v>
      </c>
      <c r="D18" s="119" t="s">
        <v>79</v>
      </c>
      <c r="E18" s="119">
        <v>12065.309</v>
      </c>
      <c r="F18" s="119" t="s">
        <v>79</v>
      </c>
      <c r="G18" s="119">
        <v>8890.868</v>
      </c>
      <c r="H18" s="119" t="s">
        <v>79</v>
      </c>
      <c r="I18" s="119">
        <v>93608.114</v>
      </c>
      <c r="J18" s="119" t="s">
        <v>79</v>
      </c>
      <c r="K18" s="119">
        <v>34795.6</v>
      </c>
      <c r="L18" s="119" t="s">
        <v>79</v>
      </c>
      <c r="M18" s="119">
        <v>12904.42</v>
      </c>
      <c r="N18" s="119" t="s">
        <v>79</v>
      </c>
      <c r="O18" s="119">
        <v>39823.93</v>
      </c>
      <c r="P18" s="119">
        <f t="shared" si="0"/>
        <v>202272.908</v>
      </c>
    </row>
    <row r="19" spans="1:16" ht="24.75" customHeight="1">
      <c r="A19" s="23" t="s">
        <v>166</v>
      </c>
      <c r="B19" s="119" t="s">
        <v>79</v>
      </c>
      <c r="C19" s="119">
        <v>1429.12</v>
      </c>
      <c r="D19" s="119" t="s">
        <v>79</v>
      </c>
      <c r="E19" s="119" t="s">
        <v>79</v>
      </c>
      <c r="F19" s="119" t="s">
        <v>79</v>
      </c>
      <c r="G19" s="119">
        <v>10224.65</v>
      </c>
      <c r="H19" s="119" t="s">
        <v>79</v>
      </c>
      <c r="I19" s="119" t="s">
        <v>79</v>
      </c>
      <c r="J19" s="119" t="s">
        <v>79</v>
      </c>
      <c r="K19" s="119" t="s">
        <v>79</v>
      </c>
      <c r="L19" s="119">
        <v>279.08</v>
      </c>
      <c r="M19" s="119">
        <v>150.68</v>
      </c>
      <c r="N19" s="119" t="s">
        <v>79</v>
      </c>
      <c r="O19" s="119" t="s">
        <v>79</v>
      </c>
      <c r="P19" s="119">
        <f t="shared" si="0"/>
        <v>12083.53</v>
      </c>
    </row>
    <row r="20" spans="1:16" ht="24.75" customHeight="1">
      <c r="A20" s="23" t="s">
        <v>167</v>
      </c>
      <c r="B20" s="119" t="s">
        <v>79</v>
      </c>
      <c r="C20" s="119" t="s">
        <v>79</v>
      </c>
      <c r="D20" s="119">
        <v>12739.1</v>
      </c>
      <c r="E20" s="119">
        <v>3272.48</v>
      </c>
      <c r="F20" s="119">
        <v>2132.58</v>
      </c>
      <c r="G20" s="119">
        <v>1166.98</v>
      </c>
      <c r="H20" s="119">
        <v>16070.24</v>
      </c>
      <c r="I20" s="119">
        <v>7513.64</v>
      </c>
      <c r="J20" s="119" t="s">
        <v>79</v>
      </c>
      <c r="K20" s="119" t="s">
        <v>79</v>
      </c>
      <c r="L20" s="119">
        <v>37731.82</v>
      </c>
      <c r="M20" s="119">
        <v>13079.62</v>
      </c>
      <c r="N20" s="119">
        <v>22018.92</v>
      </c>
      <c r="O20" s="119">
        <v>2820.6</v>
      </c>
      <c r="P20" s="119">
        <f t="shared" si="0"/>
        <v>118545.98</v>
      </c>
    </row>
    <row r="21" spans="1:16" ht="24.75" customHeight="1">
      <c r="A21" s="23" t="s">
        <v>168</v>
      </c>
      <c r="B21" s="119" t="s">
        <v>79</v>
      </c>
      <c r="C21" s="119" t="s">
        <v>79</v>
      </c>
      <c r="D21" s="119">
        <v>4057.92</v>
      </c>
      <c r="E21" s="119">
        <v>3101.68</v>
      </c>
      <c r="F21" s="119" t="s">
        <v>79</v>
      </c>
      <c r="G21" s="119" t="s">
        <v>79</v>
      </c>
      <c r="H21" s="119">
        <v>20905.74</v>
      </c>
      <c r="I21" s="119">
        <v>18033.3</v>
      </c>
      <c r="J21" s="119" t="s">
        <v>79</v>
      </c>
      <c r="K21" s="119" t="s">
        <v>79</v>
      </c>
      <c r="L21" s="119">
        <v>11977.64</v>
      </c>
      <c r="M21" s="119" t="s">
        <v>79</v>
      </c>
      <c r="N21" s="119">
        <v>1832.42</v>
      </c>
      <c r="O21" s="119">
        <v>12055.94</v>
      </c>
      <c r="P21" s="119">
        <f t="shared" si="0"/>
        <v>71964.64</v>
      </c>
    </row>
    <row r="22" spans="1:16" ht="24.75" customHeight="1">
      <c r="A22" s="23" t="s">
        <v>190</v>
      </c>
      <c r="B22" s="119" t="s">
        <v>79</v>
      </c>
      <c r="C22" s="119" t="s">
        <v>79</v>
      </c>
      <c r="D22" s="119" t="s">
        <v>79</v>
      </c>
      <c r="E22" s="119" t="s">
        <v>79</v>
      </c>
      <c r="F22" s="119" t="s">
        <v>79</v>
      </c>
      <c r="G22" s="119">
        <v>3226.02</v>
      </c>
      <c r="H22" s="119">
        <v>59769.864</v>
      </c>
      <c r="I22" s="119">
        <v>24250.47</v>
      </c>
      <c r="J22" s="119" t="s">
        <v>79</v>
      </c>
      <c r="K22" s="119" t="s">
        <v>79</v>
      </c>
      <c r="L22" s="119" t="s">
        <v>79</v>
      </c>
      <c r="M22" s="119" t="s">
        <v>79</v>
      </c>
      <c r="N22" s="119">
        <v>8612.9</v>
      </c>
      <c r="O22" s="119">
        <v>3884.97</v>
      </c>
      <c r="P22" s="119">
        <f t="shared" si="0"/>
        <v>99744.22399999999</v>
      </c>
    </row>
    <row r="23" spans="1:16" ht="24.75" customHeight="1">
      <c r="A23" s="23" t="s">
        <v>169</v>
      </c>
      <c r="B23" s="119" t="s">
        <v>79</v>
      </c>
      <c r="C23" s="119" t="s">
        <v>79</v>
      </c>
      <c r="D23" s="119">
        <v>3913.36</v>
      </c>
      <c r="E23" s="119">
        <v>7033.94</v>
      </c>
      <c r="F23" s="119">
        <v>1673.52</v>
      </c>
      <c r="G23" s="119" t="s">
        <v>79</v>
      </c>
      <c r="H23" s="119">
        <v>45108.36</v>
      </c>
      <c r="I23" s="119">
        <v>7980.1</v>
      </c>
      <c r="J23" s="119" t="s">
        <v>79</v>
      </c>
      <c r="K23" s="119" t="s">
        <v>79</v>
      </c>
      <c r="L23" s="119">
        <v>31174.28</v>
      </c>
      <c r="M23" s="119">
        <v>2410.14</v>
      </c>
      <c r="N23" s="119">
        <v>49152.38</v>
      </c>
      <c r="O23" s="119">
        <v>2905.28</v>
      </c>
      <c r="P23" s="119">
        <f t="shared" si="0"/>
        <v>151351.36</v>
      </c>
    </row>
    <row r="24" spans="1:16" ht="24.75" customHeight="1">
      <c r="A24" s="23" t="s">
        <v>170</v>
      </c>
      <c r="B24" s="119">
        <v>215.02</v>
      </c>
      <c r="C24" s="119" t="s">
        <v>79</v>
      </c>
      <c r="D24" s="119">
        <v>8591.4</v>
      </c>
      <c r="E24" s="119">
        <v>11917.08</v>
      </c>
      <c r="F24" s="119">
        <v>1862.12</v>
      </c>
      <c r="G24" s="119">
        <v>8064.8</v>
      </c>
      <c r="H24" s="119">
        <v>9199.24</v>
      </c>
      <c r="I24" s="119">
        <v>24995.78</v>
      </c>
      <c r="J24" s="119" t="s">
        <v>79</v>
      </c>
      <c r="K24" s="119">
        <v>12656.82</v>
      </c>
      <c r="L24" s="119">
        <v>8587.52</v>
      </c>
      <c r="M24" s="119">
        <v>31521.66</v>
      </c>
      <c r="N24" s="119">
        <v>36277.94</v>
      </c>
      <c r="O24" s="119">
        <v>26228.18</v>
      </c>
      <c r="P24" s="119">
        <f t="shared" si="0"/>
        <v>180117.56</v>
      </c>
    </row>
    <row r="25" spans="1:16" ht="24.75" customHeight="1">
      <c r="A25" s="23" t="s">
        <v>171</v>
      </c>
      <c r="B25" s="119" t="s">
        <v>79</v>
      </c>
      <c r="C25" s="119" t="s">
        <v>79</v>
      </c>
      <c r="D25" s="119">
        <v>6460.04</v>
      </c>
      <c r="E25" s="119">
        <v>20599.86</v>
      </c>
      <c r="F25" s="119" t="s">
        <v>79</v>
      </c>
      <c r="G25" s="119" t="s">
        <v>79</v>
      </c>
      <c r="H25" s="119">
        <v>93.16</v>
      </c>
      <c r="I25" s="119">
        <v>749.62</v>
      </c>
      <c r="J25" s="119" t="s">
        <v>79</v>
      </c>
      <c r="K25" s="119" t="s">
        <v>79</v>
      </c>
      <c r="L25" s="119" t="s">
        <v>79</v>
      </c>
      <c r="M25" s="119">
        <v>3617.66</v>
      </c>
      <c r="N25" s="119" t="s">
        <v>79</v>
      </c>
      <c r="O25" s="119" t="s">
        <v>79</v>
      </c>
      <c r="P25" s="119">
        <f t="shared" si="0"/>
        <v>31520.34</v>
      </c>
    </row>
    <row r="26" spans="1:16" ht="24.75" customHeight="1">
      <c r="A26" s="23" t="s">
        <v>191</v>
      </c>
      <c r="B26" s="119" t="s">
        <v>79</v>
      </c>
      <c r="C26" s="119" t="s">
        <v>79</v>
      </c>
      <c r="D26" s="119" t="s">
        <v>79</v>
      </c>
      <c r="E26" s="119">
        <v>5092.38</v>
      </c>
      <c r="F26" s="119" t="s">
        <v>79</v>
      </c>
      <c r="G26" s="119" t="s">
        <v>79</v>
      </c>
      <c r="H26" s="119" t="s">
        <v>79</v>
      </c>
      <c r="I26" s="119" t="s">
        <v>79</v>
      </c>
      <c r="J26" s="119" t="s">
        <v>79</v>
      </c>
      <c r="K26" s="119">
        <v>50000</v>
      </c>
      <c r="L26" s="119" t="s">
        <v>79</v>
      </c>
      <c r="M26" s="119" t="s">
        <v>79</v>
      </c>
      <c r="N26" s="119" t="s">
        <v>79</v>
      </c>
      <c r="O26" s="119" t="s">
        <v>79</v>
      </c>
      <c r="P26" s="119">
        <f t="shared" si="0"/>
        <v>55092.38</v>
      </c>
    </row>
    <row r="27" spans="1:16" ht="24.75" customHeight="1">
      <c r="A27" s="23" t="s">
        <v>192</v>
      </c>
      <c r="B27" s="119" t="s">
        <v>79</v>
      </c>
      <c r="C27" s="119" t="s">
        <v>79</v>
      </c>
      <c r="D27" s="119">
        <v>3590.52</v>
      </c>
      <c r="E27" s="119">
        <v>20.95</v>
      </c>
      <c r="F27" s="119">
        <v>2864.38</v>
      </c>
      <c r="G27" s="119">
        <v>1092.29</v>
      </c>
      <c r="H27" s="119">
        <v>56744.12</v>
      </c>
      <c r="I27" s="119">
        <v>18011.92</v>
      </c>
      <c r="J27" s="119" t="s">
        <v>79</v>
      </c>
      <c r="K27" s="119" t="s">
        <v>79</v>
      </c>
      <c r="L27" s="119">
        <v>6596.72</v>
      </c>
      <c r="M27" s="119">
        <v>5513.35</v>
      </c>
      <c r="N27" s="119">
        <v>32728.59</v>
      </c>
      <c r="O27" s="119">
        <v>9825.1</v>
      </c>
      <c r="P27" s="119">
        <f t="shared" si="0"/>
        <v>136987.94</v>
      </c>
    </row>
    <row r="28" spans="1:16" ht="24.75" customHeight="1">
      <c r="A28" s="23" t="s">
        <v>193</v>
      </c>
      <c r="B28" s="119" t="s">
        <v>79</v>
      </c>
      <c r="C28" s="119" t="s">
        <v>79</v>
      </c>
      <c r="D28" s="119" t="s">
        <v>79</v>
      </c>
      <c r="E28" s="119" t="s">
        <v>79</v>
      </c>
      <c r="F28" s="119" t="s">
        <v>79</v>
      </c>
      <c r="G28" s="119" t="s">
        <v>79</v>
      </c>
      <c r="H28" s="119" t="s">
        <v>79</v>
      </c>
      <c r="I28" s="119" t="s">
        <v>79</v>
      </c>
      <c r="J28" s="119" t="s">
        <v>79</v>
      </c>
      <c r="K28" s="119">
        <v>3545.88</v>
      </c>
      <c r="L28" s="119" t="s">
        <v>79</v>
      </c>
      <c r="M28" s="119" t="s">
        <v>79</v>
      </c>
      <c r="N28" s="119" t="s">
        <v>79</v>
      </c>
      <c r="O28" s="119" t="s">
        <v>79</v>
      </c>
      <c r="P28" s="119">
        <f t="shared" si="0"/>
        <v>3545.88</v>
      </c>
    </row>
    <row r="29" spans="1:16" ht="24.75" customHeight="1">
      <c r="A29" s="23" t="s">
        <v>172</v>
      </c>
      <c r="B29" s="119" t="s">
        <v>79</v>
      </c>
      <c r="C29" s="119" t="s">
        <v>79</v>
      </c>
      <c r="D29" s="119">
        <v>289.72</v>
      </c>
      <c r="E29" s="119" t="s">
        <v>79</v>
      </c>
      <c r="F29" s="119">
        <v>1171.06</v>
      </c>
      <c r="G29" s="119">
        <v>2002.56</v>
      </c>
      <c r="H29" s="119">
        <v>94842.54</v>
      </c>
      <c r="I29" s="119">
        <v>60399.32</v>
      </c>
      <c r="J29" s="119" t="s">
        <v>79</v>
      </c>
      <c r="K29" s="119">
        <v>50000</v>
      </c>
      <c r="L29" s="119" t="s">
        <v>79</v>
      </c>
      <c r="M29" s="119" t="s">
        <v>79</v>
      </c>
      <c r="N29" s="119">
        <v>37291.28</v>
      </c>
      <c r="O29" s="119">
        <v>46033.09</v>
      </c>
      <c r="P29" s="119">
        <f t="shared" si="0"/>
        <v>292029.56999999995</v>
      </c>
    </row>
    <row r="30" spans="1:16" ht="24.75" customHeight="1">
      <c r="A30" s="23" t="s">
        <v>173</v>
      </c>
      <c r="B30" s="119" t="s">
        <v>79</v>
      </c>
      <c r="C30" s="119" t="s">
        <v>79</v>
      </c>
      <c r="D30" s="119">
        <v>972.4</v>
      </c>
      <c r="E30" s="119" t="s">
        <v>79</v>
      </c>
      <c r="F30" s="119" t="s">
        <v>79</v>
      </c>
      <c r="G30" s="119" t="s">
        <v>79</v>
      </c>
      <c r="H30" s="119">
        <v>5319.58</v>
      </c>
      <c r="I30" s="119">
        <v>774.06</v>
      </c>
      <c r="J30" s="119" t="s">
        <v>79</v>
      </c>
      <c r="K30" s="119" t="s">
        <v>79</v>
      </c>
      <c r="L30" s="119">
        <v>31419.8</v>
      </c>
      <c r="M30" s="119">
        <v>11727.18</v>
      </c>
      <c r="N30" s="119">
        <v>19275.92</v>
      </c>
      <c r="O30" s="119">
        <v>10864.64</v>
      </c>
      <c r="P30" s="119">
        <f t="shared" si="0"/>
        <v>80353.58</v>
      </c>
    </row>
    <row r="31" spans="1:16" ht="24.75" customHeight="1">
      <c r="A31" s="23" t="s">
        <v>174</v>
      </c>
      <c r="B31" s="119">
        <v>3437.1</v>
      </c>
      <c r="C31" s="119" t="s">
        <v>79</v>
      </c>
      <c r="D31" s="119">
        <v>18219.52</v>
      </c>
      <c r="E31" s="119" t="s">
        <v>79</v>
      </c>
      <c r="F31" s="119" t="s">
        <v>79</v>
      </c>
      <c r="G31" s="119" t="s">
        <v>79</v>
      </c>
      <c r="H31" s="119">
        <v>137.64</v>
      </c>
      <c r="I31" s="119" t="s">
        <v>79</v>
      </c>
      <c r="J31" s="119" t="s">
        <v>79</v>
      </c>
      <c r="K31" s="119" t="s">
        <v>79</v>
      </c>
      <c r="L31" s="119" t="s">
        <v>79</v>
      </c>
      <c r="M31" s="119">
        <v>3112.78</v>
      </c>
      <c r="N31" s="119" t="s">
        <v>79</v>
      </c>
      <c r="O31" s="119" t="s">
        <v>79</v>
      </c>
      <c r="P31" s="119">
        <f t="shared" si="0"/>
        <v>24907.039999999997</v>
      </c>
    </row>
    <row r="32" spans="1:16" ht="24.75" customHeight="1">
      <c r="A32" s="23" t="s">
        <v>194</v>
      </c>
      <c r="B32" s="119" t="s">
        <v>79</v>
      </c>
      <c r="C32" s="119" t="s">
        <v>79</v>
      </c>
      <c r="D32" s="119" t="s">
        <v>79</v>
      </c>
      <c r="E32" s="119" t="s">
        <v>79</v>
      </c>
      <c r="F32" s="119" t="s">
        <v>79</v>
      </c>
      <c r="G32" s="119">
        <v>5142</v>
      </c>
      <c r="H32" s="119">
        <v>24602.9</v>
      </c>
      <c r="I32" s="119">
        <v>6000</v>
      </c>
      <c r="J32" s="119" t="s">
        <v>79</v>
      </c>
      <c r="K32" s="119">
        <v>5000</v>
      </c>
      <c r="L32" s="119" t="s">
        <v>79</v>
      </c>
      <c r="M32" s="119" t="s">
        <v>79</v>
      </c>
      <c r="N32" s="119">
        <v>23068.22</v>
      </c>
      <c r="O32" s="119">
        <v>5183</v>
      </c>
      <c r="P32" s="119">
        <f t="shared" si="0"/>
        <v>68996.12</v>
      </c>
    </row>
    <row r="33" spans="1:16" ht="24.75" customHeight="1">
      <c r="A33" s="23" t="s">
        <v>195</v>
      </c>
      <c r="B33" s="119" t="s">
        <v>79</v>
      </c>
      <c r="C33" s="119" t="s">
        <v>79</v>
      </c>
      <c r="D33" s="119" t="s">
        <v>79</v>
      </c>
      <c r="E33" s="119" t="s">
        <v>79</v>
      </c>
      <c r="F33" s="119" t="s">
        <v>79</v>
      </c>
      <c r="G33" s="119" t="s">
        <v>79</v>
      </c>
      <c r="H33" s="119" t="s">
        <v>79</v>
      </c>
      <c r="I33" s="119" t="s">
        <v>79</v>
      </c>
      <c r="J33" s="119" t="s">
        <v>79</v>
      </c>
      <c r="K33" s="119">
        <v>15000</v>
      </c>
      <c r="L33" s="119" t="s">
        <v>79</v>
      </c>
      <c r="M33" s="119" t="s">
        <v>79</v>
      </c>
      <c r="N33" s="119" t="s">
        <v>79</v>
      </c>
      <c r="O33" s="119" t="s">
        <v>79</v>
      </c>
      <c r="P33" s="119">
        <f t="shared" si="0"/>
        <v>15000</v>
      </c>
    </row>
    <row r="34" spans="1:16" ht="24.75" customHeight="1">
      <c r="A34" s="23" t="s">
        <v>175</v>
      </c>
      <c r="B34" s="119" t="s">
        <v>79</v>
      </c>
      <c r="C34" s="119" t="s">
        <v>79</v>
      </c>
      <c r="D34" s="119">
        <v>411.88</v>
      </c>
      <c r="E34" s="119" t="s">
        <v>79</v>
      </c>
      <c r="F34" s="119">
        <v>2492.78</v>
      </c>
      <c r="G34" s="119" t="s">
        <v>79</v>
      </c>
      <c r="H34" s="119">
        <v>32209</v>
      </c>
      <c r="I34" s="119">
        <v>7077.92</v>
      </c>
      <c r="J34" s="119" t="s">
        <v>79</v>
      </c>
      <c r="K34" s="119" t="s">
        <v>79</v>
      </c>
      <c r="L34" s="119" t="s">
        <v>79</v>
      </c>
      <c r="M34" s="119" t="s">
        <v>79</v>
      </c>
      <c r="N34" s="119">
        <v>104454.94</v>
      </c>
      <c r="O34" s="119">
        <v>30746.44</v>
      </c>
      <c r="P34" s="119">
        <f t="shared" si="0"/>
        <v>177392.96000000002</v>
      </c>
    </row>
    <row r="35" spans="1:16" s="27" customFormat="1" ht="34.5" customHeight="1">
      <c r="A35" s="24" t="s">
        <v>0</v>
      </c>
      <c r="B35" s="25">
        <f aca="true" t="shared" si="1" ref="B35:P35">SUM(B4:B34)</f>
        <v>26177.329999999998</v>
      </c>
      <c r="C35" s="25">
        <f t="shared" si="1"/>
        <v>44778.027</v>
      </c>
      <c r="D35" s="25">
        <f t="shared" si="1"/>
        <v>292569.39</v>
      </c>
      <c r="E35" s="25">
        <f t="shared" si="1"/>
        <v>146818.739</v>
      </c>
      <c r="F35" s="25">
        <f t="shared" si="1"/>
        <v>143387.16999999998</v>
      </c>
      <c r="G35" s="25">
        <f t="shared" si="1"/>
        <v>112029.27799999998</v>
      </c>
      <c r="H35" s="25">
        <f t="shared" si="1"/>
        <v>921586.1740000001</v>
      </c>
      <c r="I35" s="25">
        <f t="shared" si="1"/>
        <v>412554.154</v>
      </c>
      <c r="J35" s="25">
        <f t="shared" si="1"/>
        <v>249.06</v>
      </c>
      <c r="K35" s="25">
        <f t="shared" si="1"/>
        <v>326112.585</v>
      </c>
      <c r="L35" s="25">
        <f t="shared" si="1"/>
        <v>256119.12999999998</v>
      </c>
      <c r="M35" s="25">
        <f t="shared" si="1"/>
        <v>118700.92000000001</v>
      </c>
      <c r="N35" s="25">
        <f t="shared" si="1"/>
        <v>745559.8759999999</v>
      </c>
      <c r="O35" s="25">
        <f t="shared" si="1"/>
        <v>307956.704</v>
      </c>
      <c r="P35" s="25">
        <f t="shared" si="1"/>
        <v>3854598.536999999</v>
      </c>
    </row>
    <row r="36" ht="24.75" customHeight="1">
      <c r="P36" s="121"/>
    </row>
  </sheetData>
  <sheetProtection/>
  <mergeCells count="10">
    <mergeCell ref="P2:P3"/>
    <mergeCell ref="B1:O1"/>
    <mergeCell ref="A2:A3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62"/>
  <sheetViews>
    <sheetView zoomScale="55" zoomScaleNormal="55" zoomScalePageLayoutView="0" workbookViewId="0" topLeftCell="A6">
      <selection activeCell="K6" sqref="K6"/>
    </sheetView>
  </sheetViews>
  <sheetFormatPr defaultColWidth="9.140625" defaultRowHeight="12.75"/>
  <cols>
    <col min="1" max="1" width="40.57421875" style="45" customWidth="1"/>
    <col min="2" max="2" width="54.421875" style="45" bestFit="1" customWidth="1"/>
    <col min="3" max="3" width="33.140625" style="45" customWidth="1"/>
    <col min="4" max="4" width="26.8515625" style="45" customWidth="1"/>
    <col min="5" max="5" width="36.8515625" style="52" customWidth="1"/>
    <col min="6" max="6" width="10.28125" style="45" bestFit="1" customWidth="1"/>
    <col min="7" max="7" width="19.140625" style="45" bestFit="1" customWidth="1"/>
    <col min="8" max="8" width="18.28125" style="45" bestFit="1" customWidth="1"/>
    <col min="9" max="9" width="9.140625" style="45" customWidth="1"/>
    <col min="10" max="10" width="11.7109375" style="45" customWidth="1"/>
    <col min="11" max="16384" width="9.140625" style="45" customWidth="1"/>
  </cols>
  <sheetData>
    <row r="1" ht="21" customHeight="1" thickBot="1">
      <c r="E1" s="170" t="s">
        <v>289</v>
      </c>
    </row>
    <row r="2" spans="1:5" ht="34.5" customHeight="1">
      <c r="A2" s="223" t="s">
        <v>290</v>
      </c>
      <c r="B2" s="224"/>
      <c r="C2" s="224"/>
      <c r="D2" s="224"/>
      <c r="E2" s="225"/>
    </row>
    <row r="3" spans="1:5" ht="77.25" customHeight="1">
      <c r="A3" s="46" t="s">
        <v>2</v>
      </c>
      <c r="B3" s="77" t="s">
        <v>19</v>
      </c>
      <c r="C3" s="77" t="s">
        <v>16</v>
      </c>
      <c r="D3" s="77" t="s">
        <v>20</v>
      </c>
      <c r="E3" s="47" t="s">
        <v>291</v>
      </c>
    </row>
    <row r="4" spans="1:5" ht="56.25" customHeight="1">
      <c r="A4" s="226" t="s">
        <v>292</v>
      </c>
      <c r="B4" s="48" t="s">
        <v>293</v>
      </c>
      <c r="C4" s="48" t="s">
        <v>294</v>
      </c>
      <c r="D4" s="49">
        <v>2112</v>
      </c>
      <c r="E4" s="50">
        <v>1828620</v>
      </c>
    </row>
    <row r="5" spans="1:5" ht="56.25" customHeight="1">
      <c r="A5" s="226"/>
      <c r="B5" s="226" t="s">
        <v>0</v>
      </c>
      <c r="C5" s="226"/>
      <c r="D5" s="226"/>
      <c r="E5" s="47">
        <f>SUM(E4)</f>
        <v>1828620</v>
      </c>
    </row>
    <row r="6" spans="1:5" ht="56.25" customHeight="1">
      <c r="A6" s="227" t="s">
        <v>295</v>
      </c>
      <c r="B6" s="49" t="s">
        <v>296</v>
      </c>
      <c r="C6" s="48" t="s">
        <v>297</v>
      </c>
      <c r="D6" s="49">
        <v>2112</v>
      </c>
      <c r="E6" s="51">
        <v>553299</v>
      </c>
    </row>
    <row r="7" spans="1:5" ht="56.25" customHeight="1">
      <c r="A7" s="227"/>
      <c r="B7" s="226" t="s">
        <v>0</v>
      </c>
      <c r="C7" s="226"/>
      <c r="D7" s="226"/>
      <c r="E7" s="47">
        <v>553299</v>
      </c>
    </row>
    <row r="8" spans="1:5" ht="56.25" customHeight="1">
      <c r="A8" s="227" t="s">
        <v>3</v>
      </c>
      <c r="B8" s="49" t="s">
        <v>298</v>
      </c>
      <c r="C8" s="49" t="s">
        <v>299</v>
      </c>
      <c r="D8" s="49">
        <v>2111</v>
      </c>
      <c r="E8" s="51">
        <v>1679880</v>
      </c>
    </row>
    <row r="9" spans="1:5" ht="56.25" customHeight="1">
      <c r="A9" s="227"/>
      <c r="B9" s="49" t="s">
        <v>101</v>
      </c>
      <c r="C9" s="49" t="s">
        <v>300</v>
      </c>
      <c r="D9" s="49">
        <v>2111</v>
      </c>
      <c r="E9" s="51">
        <v>2070680</v>
      </c>
    </row>
    <row r="10" spans="1:5" ht="56.25" customHeight="1">
      <c r="A10" s="227"/>
      <c r="B10" s="49" t="s">
        <v>301</v>
      </c>
      <c r="C10" s="49" t="s">
        <v>302</v>
      </c>
      <c r="D10" s="49">
        <v>2112</v>
      </c>
      <c r="E10" s="51">
        <v>2549220</v>
      </c>
    </row>
    <row r="11" spans="1:5" ht="56.25" customHeight="1">
      <c r="A11" s="227"/>
      <c r="B11" s="49" t="s">
        <v>303</v>
      </c>
      <c r="C11" s="49" t="s">
        <v>304</v>
      </c>
      <c r="D11" s="49">
        <v>2112</v>
      </c>
      <c r="E11" s="51">
        <v>3743110</v>
      </c>
    </row>
    <row r="12" spans="1:5" ht="56.25" customHeight="1">
      <c r="A12" s="227"/>
      <c r="B12" s="49" t="s">
        <v>211</v>
      </c>
      <c r="C12" s="49" t="s">
        <v>305</v>
      </c>
      <c r="D12" s="49">
        <v>2112</v>
      </c>
      <c r="E12" s="51">
        <v>3322568</v>
      </c>
    </row>
    <row r="13" spans="1:5" ht="56.25" customHeight="1">
      <c r="A13" s="227"/>
      <c r="B13" s="49" t="s">
        <v>306</v>
      </c>
      <c r="C13" s="49" t="s">
        <v>307</v>
      </c>
      <c r="D13" s="49">
        <v>2112</v>
      </c>
      <c r="E13" s="51">
        <v>6756800</v>
      </c>
    </row>
    <row r="14" spans="1:5" ht="56.25" customHeight="1">
      <c r="A14" s="227"/>
      <c r="B14" s="49" t="s">
        <v>298</v>
      </c>
      <c r="C14" s="49" t="s">
        <v>308</v>
      </c>
      <c r="D14" s="49">
        <v>2112</v>
      </c>
      <c r="E14" s="51">
        <v>9785340</v>
      </c>
    </row>
    <row r="15" spans="1:5" ht="56.25" customHeight="1">
      <c r="A15" s="227"/>
      <c r="B15" s="49" t="s">
        <v>100</v>
      </c>
      <c r="C15" s="49" t="s">
        <v>309</v>
      </c>
      <c r="D15" s="49">
        <v>2112</v>
      </c>
      <c r="E15" s="51">
        <v>12692784</v>
      </c>
    </row>
    <row r="16" spans="1:5" ht="56.25" customHeight="1">
      <c r="A16" s="227"/>
      <c r="B16" s="49" t="s">
        <v>310</v>
      </c>
      <c r="C16" s="49" t="s">
        <v>311</v>
      </c>
      <c r="D16" s="49">
        <v>2112</v>
      </c>
      <c r="E16" s="51">
        <v>11919623</v>
      </c>
    </row>
    <row r="17" spans="1:5" ht="56.25" customHeight="1">
      <c r="A17" s="227"/>
      <c r="B17" s="49" t="s">
        <v>312</v>
      </c>
      <c r="C17" s="49" t="s">
        <v>313</v>
      </c>
      <c r="D17" s="49">
        <v>2112</v>
      </c>
      <c r="E17" s="51">
        <v>12803879</v>
      </c>
    </row>
    <row r="18" spans="1:5" ht="56.25" customHeight="1">
      <c r="A18" s="227"/>
      <c r="B18" s="78" t="s">
        <v>314</v>
      </c>
      <c r="C18" s="49" t="s">
        <v>315</v>
      </c>
      <c r="D18" s="49">
        <v>2112</v>
      </c>
      <c r="E18" s="51">
        <v>8796360</v>
      </c>
    </row>
    <row r="19" spans="1:5" ht="56.25" customHeight="1">
      <c r="A19" s="227"/>
      <c r="B19" s="78" t="s">
        <v>101</v>
      </c>
      <c r="C19" s="78" t="s">
        <v>316</v>
      </c>
      <c r="D19" s="49">
        <v>2112</v>
      </c>
      <c r="E19" s="51">
        <v>8056441</v>
      </c>
    </row>
    <row r="20" spans="1:5" ht="56.25" customHeight="1">
      <c r="A20" s="227"/>
      <c r="B20" s="226" t="s">
        <v>0</v>
      </c>
      <c r="C20" s="226"/>
      <c r="D20" s="226"/>
      <c r="E20" s="47">
        <f>SUM(E8:E19)</f>
        <v>84176685</v>
      </c>
    </row>
    <row r="21" spans="1:5" ht="56.25" customHeight="1">
      <c r="A21" s="227" t="s">
        <v>317</v>
      </c>
      <c r="B21" s="49" t="s">
        <v>221</v>
      </c>
      <c r="C21" s="49" t="s">
        <v>318</v>
      </c>
      <c r="D21" s="49">
        <v>2111</v>
      </c>
      <c r="E21" s="51">
        <v>2819680</v>
      </c>
    </row>
    <row r="22" spans="1:5" ht="56.25" customHeight="1">
      <c r="A22" s="227"/>
      <c r="B22" s="49" t="s">
        <v>220</v>
      </c>
      <c r="C22" s="49" t="s">
        <v>319</v>
      </c>
      <c r="D22" s="49">
        <v>2111</v>
      </c>
      <c r="E22" s="51">
        <v>3159104</v>
      </c>
    </row>
    <row r="23" spans="1:5" ht="56.25" customHeight="1">
      <c r="A23" s="227"/>
      <c r="B23" s="49" t="s">
        <v>320</v>
      </c>
      <c r="C23" s="49" t="s">
        <v>321</v>
      </c>
      <c r="D23" s="49">
        <v>2112</v>
      </c>
      <c r="E23" s="51">
        <v>613860</v>
      </c>
    </row>
    <row r="24" spans="1:5" ht="56.25" customHeight="1">
      <c r="A24" s="227"/>
      <c r="B24" s="49" t="s">
        <v>222</v>
      </c>
      <c r="C24" s="49" t="s">
        <v>322</v>
      </c>
      <c r="D24" s="49">
        <v>2112</v>
      </c>
      <c r="E24" s="51">
        <v>995340</v>
      </c>
    </row>
    <row r="25" spans="1:5" ht="56.25" customHeight="1">
      <c r="A25" s="227"/>
      <c r="B25" s="49" t="s">
        <v>221</v>
      </c>
      <c r="C25" s="49" t="s">
        <v>323</v>
      </c>
      <c r="D25" s="49">
        <v>2112</v>
      </c>
      <c r="E25" s="51">
        <v>5916920</v>
      </c>
    </row>
    <row r="26" spans="1:5" ht="56.25" customHeight="1">
      <c r="A26" s="227"/>
      <c r="B26" s="49" t="s">
        <v>220</v>
      </c>
      <c r="C26" s="49" t="s">
        <v>324</v>
      </c>
      <c r="D26" s="49">
        <v>2112</v>
      </c>
      <c r="E26" s="51">
        <v>4185400</v>
      </c>
    </row>
    <row r="27" spans="1:5" ht="56.25" customHeight="1">
      <c r="A27" s="227"/>
      <c r="B27" s="78" t="s">
        <v>325</v>
      </c>
      <c r="C27" s="78" t="s">
        <v>326</v>
      </c>
      <c r="D27" s="49">
        <v>2112</v>
      </c>
      <c r="E27" s="51">
        <v>424880</v>
      </c>
    </row>
    <row r="28" spans="1:5" ht="56.25" customHeight="1">
      <c r="A28" s="227"/>
      <c r="B28" s="226" t="s">
        <v>0</v>
      </c>
      <c r="C28" s="226"/>
      <c r="D28" s="226"/>
      <c r="E28" s="47">
        <f>SUM(E21:E27)</f>
        <v>18115184</v>
      </c>
    </row>
    <row r="29" spans="1:5" ht="56.25" customHeight="1">
      <c r="A29" s="226" t="s">
        <v>227</v>
      </c>
      <c r="B29" s="78" t="s">
        <v>232</v>
      </c>
      <c r="C29" s="78" t="s">
        <v>327</v>
      </c>
      <c r="D29" s="49">
        <v>2112</v>
      </c>
      <c r="E29" s="51">
        <v>43760</v>
      </c>
    </row>
    <row r="30" spans="1:5" ht="56.25" customHeight="1">
      <c r="A30" s="226"/>
      <c r="B30" s="226" t="s">
        <v>0</v>
      </c>
      <c r="C30" s="226"/>
      <c r="D30" s="226"/>
      <c r="E30" s="47">
        <f>SUM(E29)</f>
        <v>43760</v>
      </c>
    </row>
    <row r="31" spans="1:5" ht="56.25" customHeight="1">
      <c r="A31" s="226" t="s">
        <v>4</v>
      </c>
      <c r="B31" s="78" t="s">
        <v>328</v>
      </c>
      <c r="C31" s="78" t="s">
        <v>329</v>
      </c>
      <c r="D31" s="49">
        <v>2111</v>
      </c>
      <c r="E31" s="51">
        <v>277400</v>
      </c>
    </row>
    <row r="32" spans="1:5" ht="56.25" customHeight="1">
      <c r="A32" s="226"/>
      <c r="B32" s="226" t="s">
        <v>0</v>
      </c>
      <c r="C32" s="226"/>
      <c r="D32" s="226"/>
      <c r="E32" s="47">
        <f>SUM(E31)</f>
        <v>277400</v>
      </c>
    </row>
    <row r="33" spans="1:5" ht="56.25" customHeight="1">
      <c r="A33" s="228" t="s">
        <v>330</v>
      </c>
      <c r="B33" s="49" t="s">
        <v>331</v>
      </c>
      <c r="C33" s="49" t="s">
        <v>332</v>
      </c>
      <c r="D33" s="49">
        <v>2111</v>
      </c>
      <c r="E33" s="51">
        <v>343100</v>
      </c>
    </row>
    <row r="34" spans="1:5" ht="56.25" customHeight="1">
      <c r="A34" s="229"/>
      <c r="B34" s="49" t="s">
        <v>333</v>
      </c>
      <c r="C34" s="49" t="s">
        <v>334</v>
      </c>
      <c r="D34" s="49">
        <v>2112</v>
      </c>
      <c r="E34" s="51">
        <v>860840</v>
      </c>
    </row>
    <row r="35" spans="1:5" ht="56.25" customHeight="1">
      <c r="A35" s="229"/>
      <c r="B35" s="49" t="s">
        <v>331</v>
      </c>
      <c r="C35" s="49" t="s">
        <v>335</v>
      </c>
      <c r="D35" s="49">
        <v>2112</v>
      </c>
      <c r="E35" s="51">
        <v>1380549</v>
      </c>
    </row>
    <row r="36" spans="1:5" ht="56.25" customHeight="1">
      <c r="A36" s="230"/>
      <c r="B36" s="231" t="s">
        <v>0</v>
      </c>
      <c r="C36" s="232"/>
      <c r="D36" s="233"/>
      <c r="E36" s="47">
        <f>SUM(E33:E35)</f>
        <v>2584489</v>
      </c>
    </row>
    <row r="37" spans="1:5" ht="56.25" customHeight="1">
      <c r="A37" s="226" t="s">
        <v>5</v>
      </c>
      <c r="B37" s="78" t="s">
        <v>17</v>
      </c>
      <c r="C37" s="49" t="s">
        <v>336</v>
      </c>
      <c r="D37" s="49">
        <v>2111</v>
      </c>
      <c r="E37" s="51">
        <v>75620</v>
      </c>
    </row>
    <row r="38" spans="1:5" ht="56.25" customHeight="1">
      <c r="A38" s="226"/>
      <c r="B38" s="78" t="s">
        <v>18</v>
      </c>
      <c r="C38" s="78" t="s">
        <v>337</v>
      </c>
      <c r="D38" s="49">
        <v>2112</v>
      </c>
      <c r="E38" s="51">
        <v>305700</v>
      </c>
    </row>
    <row r="39" spans="1:5" ht="56.25" customHeight="1">
      <c r="A39" s="226"/>
      <c r="B39" s="226" t="s">
        <v>0</v>
      </c>
      <c r="C39" s="226"/>
      <c r="D39" s="226"/>
      <c r="E39" s="47">
        <f>SUM(E37:E38)</f>
        <v>381320</v>
      </c>
    </row>
    <row r="40" spans="1:5" ht="56.25" customHeight="1">
      <c r="A40" s="228" t="s">
        <v>198</v>
      </c>
      <c r="B40" s="78" t="s">
        <v>201</v>
      </c>
      <c r="C40" s="78" t="s">
        <v>338</v>
      </c>
      <c r="D40" s="78">
        <v>2142</v>
      </c>
      <c r="E40" s="51">
        <v>7571973</v>
      </c>
    </row>
    <row r="41" spans="1:5" ht="56.25" customHeight="1">
      <c r="A41" s="230"/>
      <c r="B41" s="226" t="s">
        <v>0</v>
      </c>
      <c r="C41" s="226"/>
      <c r="D41" s="226"/>
      <c r="E41" s="47">
        <f>SUM(E40)</f>
        <v>7571973</v>
      </c>
    </row>
    <row r="42" spans="1:5" ht="56.25" customHeight="1">
      <c r="A42" s="228" t="s">
        <v>339</v>
      </c>
      <c r="B42" s="78" t="s">
        <v>340</v>
      </c>
      <c r="C42" s="78" t="s">
        <v>341</v>
      </c>
      <c r="D42" s="78">
        <v>2141</v>
      </c>
      <c r="E42" s="51">
        <v>2998860</v>
      </c>
    </row>
    <row r="43" spans="1:5" ht="56.25" customHeight="1">
      <c r="A43" s="230"/>
      <c r="B43" s="234" t="s">
        <v>0</v>
      </c>
      <c r="C43" s="235"/>
      <c r="D43" s="236"/>
      <c r="E43" s="47">
        <f>SUM(E42)</f>
        <v>2998860</v>
      </c>
    </row>
    <row r="44" spans="1:5" ht="56.25" customHeight="1">
      <c r="A44" s="226" t="s">
        <v>6</v>
      </c>
      <c r="B44" s="78" t="s">
        <v>203</v>
      </c>
      <c r="C44" s="78" t="s">
        <v>342</v>
      </c>
      <c r="D44" s="49">
        <v>2111</v>
      </c>
      <c r="E44" s="51">
        <v>1316140</v>
      </c>
    </row>
    <row r="45" spans="1:5" ht="56.25" customHeight="1">
      <c r="A45" s="226"/>
      <c r="B45" s="78" t="s">
        <v>205</v>
      </c>
      <c r="C45" s="78" t="s">
        <v>343</v>
      </c>
      <c r="D45" s="49">
        <v>2112</v>
      </c>
      <c r="E45" s="51">
        <v>2976700</v>
      </c>
    </row>
    <row r="46" spans="1:5" ht="56.25" customHeight="1">
      <c r="A46" s="226"/>
      <c r="B46" s="78" t="s">
        <v>203</v>
      </c>
      <c r="C46" s="78" t="s">
        <v>344</v>
      </c>
      <c r="D46" s="49">
        <v>2112</v>
      </c>
      <c r="E46" s="51">
        <v>3469620</v>
      </c>
    </row>
    <row r="47" spans="1:5" ht="56.25" customHeight="1">
      <c r="A47" s="226"/>
      <c r="B47" s="78" t="s">
        <v>246</v>
      </c>
      <c r="C47" s="78" t="s">
        <v>345</v>
      </c>
      <c r="D47" s="49">
        <v>2112</v>
      </c>
      <c r="E47" s="51">
        <v>785480</v>
      </c>
    </row>
    <row r="48" spans="1:5" ht="56.25" customHeight="1">
      <c r="A48" s="226"/>
      <c r="B48" s="78" t="s">
        <v>243</v>
      </c>
      <c r="C48" s="78" t="s">
        <v>346</v>
      </c>
      <c r="D48" s="49">
        <v>2112</v>
      </c>
      <c r="E48" s="51">
        <v>2932880</v>
      </c>
    </row>
    <row r="49" spans="1:5" ht="56.25" customHeight="1">
      <c r="A49" s="226"/>
      <c r="B49" s="78" t="s">
        <v>347</v>
      </c>
      <c r="C49" s="78" t="s">
        <v>348</v>
      </c>
      <c r="D49" s="49">
        <v>2112</v>
      </c>
      <c r="E49" s="51">
        <v>3654160</v>
      </c>
    </row>
    <row r="50" spans="1:5" ht="56.25" customHeight="1">
      <c r="A50" s="226"/>
      <c r="B50" s="78" t="s">
        <v>240</v>
      </c>
      <c r="C50" s="78" t="s">
        <v>349</v>
      </c>
      <c r="D50" s="49">
        <v>2112</v>
      </c>
      <c r="E50" s="51">
        <v>1140160</v>
      </c>
    </row>
    <row r="51" spans="1:5" ht="56.25" customHeight="1">
      <c r="A51" s="226"/>
      <c r="B51" s="237" t="s">
        <v>0</v>
      </c>
      <c r="C51" s="237"/>
      <c r="D51" s="237"/>
      <c r="E51" s="47">
        <f>SUM(E44:E50)</f>
        <v>16275140</v>
      </c>
    </row>
    <row r="52" spans="1:5" ht="56.25" customHeight="1">
      <c r="A52" s="228" t="s">
        <v>14</v>
      </c>
      <c r="B52" s="48" t="s">
        <v>350</v>
      </c>
      <c r="C52" s="48" t="s">
        <v>351</v>
      </c>
      <c r="D52" s="48">
        <v>2112</v>
      </c>
      <c r="E52" s="51">
        <v>2582120</v>
      </c>
    </row>
    <row r="53" spans="1:5" ht="56.25" customHeight="1">
      <c r="A53" s="230"/>
      <c r="B53" s="238" t="s">
        <v>0</v>
      </c>
      <c r="C53" s="239"/>
      <c r="D53" s="240"/>
      <c r="E53" s="47">
        <f>SUM(E52)</f>
        <v>2582120</v>
      </c>
    </row>
    <row r="54" spans="1:5" ht="56.25" customHeight="1">
      <c r="A54" s="226" t="s">
        <v>9</v>
      </c>
      <c r="B54" s="48" t="s">
        <v>47</v>
      </c>
      <c r="C54" s="48" t="s">
        <v>352</v>
      </c>
      <c r="D54" s="48">
        <v>2111</v>
      </c>
      <c r="E54" s="51">
        <v>1373090</v>
      </c>
    </row>
    <row r="55" spans="1:5" ht="56.25" customHeight="1">
      <c r="A55" s="226"/>
      <c r="B55" s="48" t="s">
        <v>43</v>
      </c>
      <c r="C55" s="48" t="s">
        <v>353</v>
      </c>
      <c r="D55" s="48">
        <v>2111</v>
      </c>
      <c r="E55" s="51">
        <v>617410</v>
      </c>
    </row>
    <row r="56" spans="1:5" ht="56.25" customHeight="1">
      <c r="A56" s="226"/>
      <c r="B56" s="48" t="s">
        <v>44</v>
      </c>
      <c r="C56" s="48" t="s">
        <v>354</v>
      </c>
      <c r="D56" s="48">
        <v>2111</v>
      </c>
      <c r="E56" s="51">
        <v>1870340</v>
      </c>
    </row>
    <row r="57" spans="1:5" ht="56.25" customHeight="1">
      <c r="A57" s="226"/>
      <c r="B57" s="48" t="s">
        <v>355</v>
      </c>
      <c r="C57" s="48" t="s">
        <v>356</v>
      </c>
      <c r="D57" s="48">
        <v>2111</v>
      </c>
      <c r="E57" s="51">
        <v>939820</v>
      </c>
    </row>
    <row r="58" spans="1:5" ht="56.25" customHeight="1">
      <c r="A58" s="226"/>
      <c r="B58" s="48" t="s">
        <v>45</v>
      </c>
      <c r="C58" s="48" t="s">
        <v>357</v>
      </c>
      <c r="D58" s="48">
        <v>2111</v>
      </c>
      <c r="E58" s="51">
        <v>1751500</v>
      </c>
    </row>
    <row r="59" spans="1:5" ht="56.25" customHeight="1">
      <c r="A59" s="226"/>
      <c r="B59" s="48" t="s">
        <v>50</v>
      </c>
      <c r="C59" s="48" t="s">
        <v>358</v>
      </c>
      <c r="D59" s="48">
        <v>2111</v>
      </c>
      <c r="E59" s="51">
        <v>622380</v>
      </c>
    </row>
    <row r="60" spans="1:5" ht="56.25" customHeight="1">
      <c r="A60" s="226"/>
      <c r="B60" s="48" t="s">
        <v>46</v>
      </c>
      <c r="C60" s="48" t="s">
        <v>359</v>
      </c>
      <c r="D60" s="48">
        <v>2111</v>
      </c>
      <c r="E60" s="51">
        <v>4081000</v>
      </c>
    </row>
    <row r="61" spans="1:5" ht="56.25" customHeight="1">
      <c r="A61" s="226"/>
      <c r="B61" s="48" t="s">
        <v>48</v>
      </c>
      <c r="C61" s="48" t="s">
        <v>360</v>
      </c>
      <c r="D61" s="48">
        <v>2111</v>
      </c>
      <c r="E61" s="51">
        <v>1014880</v>
      </c>
    </row>
    <row r="62" spans="1:5" ht="56.25" customHeight="1">
      <c r="A62" s="226"/>
      <c r="B62" s="48" t="s">
        <v>49</v>
      </c>
      <c r="C62" s="48" t="s">
        <v>361</v>
      </c>
      <c r="D62" s="48">
        <v>2111</v>
      </c>
      <c r="E62" s="51">
        <v>2077920</v>
      </c>
    </row>
    <row r="63" spans="1:5" ht="56.25" customHeight="1">
      <c r="A63" s="226"/>
      <c r="B63" s="48" t="s">
        <v>51</v>
      </c>
      <c r="C63" s="48" t="s">
        <v>362</v>
      </c>
      <c r="D63" s="48">
        <v>2111</v>
      </c>
      <c r="E63" s="51">
        <v>85140</v>
      </c>
    </row>
    <row r="64" spans="1:5" ht="56.25" customHeight="1">
      <c r="A64" s="226"/>
      <c r="B64" s="48" t="s">
        <v>51</v>
      </c>
      <c r="C64" s="48" t="s">
        <v>363</v>
      </c>
      <c r="D64" s="48">
        <v>2112</v>
      </c>
      <c r="E64" s="51">
        <v>782220</v>
      </c>
    </row>
    <row r="65" spans="1:5" ht="56.25" customHeight="1">
      <c r="A65" s="226"/>
      <c r="B65" s="48" t="s">
        <v>47</v>
      </c>
      <c r="C65" s="48" t="s">
        <v>364</v>
      </c>
      <c r="D65" s="48">
        <v>2112</v>
      </c>
      <c r="E65" s="51">
        <v>3948520</v>
      </c>
    </row>
    <row r="66" spans="1:5" ht="56.25" customHeight="1">
      <c r="A66" s="226"/>
      <c r="B66" s="48" t="s">
        <v>42</v>
      </c>
      <c r="C66" s="48" t="s">
        <v>365</v>
      </c>
      <c r="D66" s="48">
        <v>2112</v>
      </c>
      <c r="E66" s="51">
        <v>2225340</v>
      </c>
    </row>
    <row r="67" spans="1:5" ht="56.25" customHeight="1">
      <c r="A67" s="226"/>
      <c r="B67" s="48" t="s">
        <v>44</v>
      </c>
      <c r="C67" s="48" t="s">
        <v>366</v>
      </c>
      <c r="D67" s="48">
        <v>2112</v>
      </c>
      <c r="E67" s="51">
        <v>1897500</v>
      </c>
    </row>
    <row r="68" spans="1:5" ht="56.25" customHeight="1">
      <c r="A68" s="226"/>
      <c r="B68" s="48" t="s">
        <v>355</v>
      </c>
      <c r="C68" s="48" t="s">
        <v>367</v>
      </c>
      <c r="D68" s="48">
        <v>2112</v>
      </c>
      <c r="E68" s="51">
        <v>1669910</v>
      </c>
    </row>
    <row r="69" spans="1:5" ht="56.25" customHeight="1">
      <c r="A69" s="226"/>
      <c r="B69" s="48" t="s">
        <v>45</v>
      </c>
      <c r="C69" s="48" t="s">
        <v>368</v>
      </c>
      <c r="D69" s="48">
        <v>2112</v>
      </c>
      <c r="E69" s="51">
        <v>1706720</v>
      </c>
    </row>
    <row r="70" spans="1:5" ht="56.25" customHeight="1">
      <c r="A70" s="226"/>
      <c r="B70" s="48" t="s">
        <v>50</v>
      </c>
      <c r="C70" s="48" t="s">
        <v>369</v>
      </c>
      <c r="D70" s="48">
        <v>2112</v>
      </c>
      <c r="E70" s="51">
        <v>7440</v>
      </c>
    </row>
    <row r="71" spans="1:5" ht="56.25" customHeight="1">
      <c r="A71" s="226"/>
      <c r="B71" s="48" t="s">
        <v>46</v>
      </c>
      <c r="C71" s="48" t="s">
        <v>370</v>
      </c>
      <c r="D71" s="48">
        <v>2112</v>
      </c>
      <c r="E71" s="51">
        <v>2081280</v>
      </c>
    </row>
    <row r="72" spans="1:5" ht="56.25" customHeight="1">
      <c r="A72" s="226"/>
      <c r="B72" s="48" t="s">
        <v>48</v>
      </c>
      <c r="C72" s="48" t="s">
        <v>371</v>
      </c>
      <c r="D72" s="48">
        <v>2112</v>
      </c>
      <c r="E72" s="51">
        <v>5446580</v>
      </c>
    </row>
    <row r="73" spans="1:5" ht="56.25" customHeight="1">
      <c r="A73" s="226"/>
      <c r="B73" s="48" t="s">
        <v>52</v>
      </c>
      <c r="C73" s="48" t="s">
        <v>372</v>
      </c>
      <c r="D73" s="48">
        <v>2112</v>
      </c>
      <c r="E73" s="51">
        <v>1774660</v>
      </c>
    </row>
    <row r="74" spans="1:5" ht="56.25" customHeight="1">
      <c r="A74" s="226"/>
      <c r="B74" s="48" t="s">
        <v>49</v>
      </c>
      <c r="C74" s="48" t="s">
        <v>373</v>
      </c>
      <c r="D74" s="48">
        <v>2112</v>
      </c>
      <c r="E74" s="51">
        <v>150160</v>
      </c>
    </row>
    <row r="75" spans="1:5" ht="56.25" customHeight="1">
      <c r="A75" s="226"/>
      <c r="B75" s="237" t="s">
        <v>0</v>
      </c>
      <c r="C75" s="237"/>
      <c r="D75" s="237"/>
      <c r="E75" s="47">
        <f>SUM(E54:E74)</f>
        <v>36123810</v>
      </c>
    </row>
    <row r="76" spans="1:5" ht="56.25" customHeight="1">
      <c r="A76" s="226" t="s">
        <v>257</v>
      </c>
      <c r="B76" s="48" t="s">
        <v>374</v>
      </c>
      <c r="C76" s="48" t="s">
        <v>375</v>
      </c>
      <c r="D76" s="48">
        <v>2111</v>
      </c>
      <c r="E76" s="51">
        <v>2582754</v>
      </c>
    </row>
    <row r="77" spans="1:5" ht="56.25" customHeight="1">
      <c r="A77" s="226"/>
      <c r="B77" s="48" t="s">
        <v>376</v>
      </c>
      <c r="C77" s="48" t="s">
        <v>377</v>
      </c>
      <c r="D77" s="48">
        <v>2111</v>
      </c>
      <c r="E77" s="51">
        <v>336084</v>
      </c>
    </row>
    <row r="78" spans="1:5" ht="56.25" customHeight="1">
      <c r="A78" s="226"/>
      <c r="B78" s="48" t="s">
        <v>378</v>
      </c>
      <c r="C78" s="48" t="s">
        <v>379</v>
      </c>
      <c r="D78" s="48">
        <v>2111</v>
      </c>
      <c r="E78" s="51">
        <v>30680</v>
      </c>
    </row>
    <row r="79" spans="1:5" ht="56.25" customHeight="1">
      <c r="A79" s="226"/>
      <c r="B79" s="48" t="s">
        <v>380</v>
      </c>
      <c r="C79" s="48" t="s">
        <v>381</v>
      </c>
      <c r="D79" s="48">
        <v>2111</v>
      </c>
      <c r="E79" s="51">
        <v>1684320</v>
      </c>
    </row>
    <row r="80" spans="1:5" ht="56.25" customHeight="1">
      <c r="A80" s="226"/>
      <c r="B80" s="48" t="s">
        <v>382</v>
      </c>
      <c r="C80" s="48" t="s">
        <v>383</v>
      </c>
      <c r="D80" s="48">
        <v>2111</v>
      </c>
      <c r="E80" s="51">
        <v>2183140</v>
      </c>
    </row>
    <row r="81" spans="1:5" ht="56.25" customHeight="1">
      <c r="A81" s="226"/>
      <c r="B81" s="48" t="s">
        <v>384</v>
      </c>
      <c r="C81" s="48" t="s">
        <v>385</v>
      </c>
      <c r="D81" s="48">
        <v>2111</v>
      </c>
      <c r="E81" s="51">
        <v>2849000</v>
      </c>
    </row>
    <row r="82" spans="1:5" ht="56.25" customHeight="1">
      <c r="A82" s="226"/>
      <c r="B82" s="48" t="s">
        <v>386</v>
      </c>
      <c r="C82" s="48" t="s">
        <v>387</v>
      </c>
      <c r="D82" s="48">
        <v>2111</v>
      </c>
      <c r="E82" s="51">
        <v>4618860</v>
      </c>
    </row>
    <row r="83" spans="1:5" ht="56.25" customHeight="1">
      <c r="A83" s="226"/>
      <c r="B83" s="48" t="s">
        <v>388</v>
      </c>
      <c r="C83" s="48" t="s">
        <v>389</v>
      </c>
      <c r="D83" s="48">
        <v>2111</v>
      </c>
      <c r="E83" s="51">
        <v>38880</v>
      </c>
    </row>
    <row r="84" spans="1:5" ht="56.25" customHeight="1">
      <c r="A84" s="226"/>
      <c r="B84" s="48" t="s">
        <v>390</v>
      </c>
      <c r="C84" s="48" t="s">
        <v>391</v>
      </c>
      <c r="D84" s="48">
        <v>2111</v>
      </c>
      <c r="E84" s="51">
        <v>4105500</v>
      </c>
    </row>
    <row r="85" spans="1:5" ht="56.25" customHeight="1">
      <c r="A85" s="226"/>
      <c r="B85" s="48" t="s">
        <v>392</v>
      </c>
      <c r="C85" s="48" t="s">
        <v>393</v>
      </c>
      <c r="D85" s="48">
        <v>2111</v>
      </c>
      <c r="E85" s="51">
        <v>4278040</v>
      </c>
    </row>
    <row r="86" spans="1:5" ht="56.25" customHeight="1">
      <c r="A86" s="226"/>
      <c r="B86" s="48" t="s">
        <v>394</v>
      </c>
      <c r="C86" s="48" t="s">
        <v>395</v>
      </c>
      <c r="D86" s="48">
        <v>2111</v>
      </c>
      <c r="E86" s="51">
        <v>10406060</v>
      </c>
    </row>
    <row r="87" spans="1:5" ht="56.25" customHeight="1">
      <c r="A87" s="226"/>
      <c r="B87" s="48" t="s">
        <v>396</v>
      </c>
      <c r="C87" s="48" t="s">
        <v>397</v>
      </c>
      <c r="D87" s="48">
        <v>2111</v>
      </c>
      <c r="E87" s="51">
        <v>7844980</v>
      </c>
    </row>
    <row r="88" spans="1:5" ht="56.25" customHeight="1">
      <c r="A88" s="226"/>
      <c r="B88" s="48" t="s">
        <v>398</v>
      </c>
      <c r="C88" s="48" t="s">
        <v>399</v>
      </c>
      <c r="D88" s="48">
        <v>2111</v>
      </c>
      <c r="E88" s="51">
        <v>5500</v>
      </c>
    </row>
    <row r="89" spans="1:5" ht="56.25" customHeight="1">
      <c r="A89" s="226"/>
      <c r="B89" s="48" t="s">
        <v>400</v>
      </c>
      <c r="C89" s="48" t="s">
        <v>401</v>
      </c>
      <c r="D89" s="48">
        <v>2111</v>
      </c>
      <c r="E89" s="51">
        <v>2400740</v>
      </c>
    </row>
    <row r="90" spans="1:5" ht="56.25" customHeight="1">
      <c r="A90" s="226"/>
      <c r="B90" s="48" t="s">
        <v>374</v>
      </c>
      <c r="C90" s="48" t="s">
        <v>402</v>
      </c>
      <c r="D90" s="48">
        <v>2112</v>
      </c>
      <c r="E90" s="51">
        <v>7880183</v>
      </c>
    </row>
    <row r="91" spans="1:5" ht="56.25" customHeight="1">
      <c r="A91" s="226"/>
      <c r="B91" s="48" t="s">
        <v>376</v>
      </c>
      <c r="C91" s="48" t="s">
        <v>403</v>
      </c>
      <c r="D91" s="48">
        <v>2112</v>
      </c>
      <c r="E91" s="51">
        <v>5784425</v>
      </c>
    </row>
    <row r="92" spans="1:5" ht="56.25" customHeight="1">
      <c r="A92" s="226"/>
      <c r="B92" s="48" t="s">
        <v>378</v>
      </c>
      <c r="C92" s="48" t="s">
        <v>404</v>
      </c>
      <c r="D92" s="48">
        <v>2112</v>
      </c>
      <c r="E92" s="51">
        <v>47560</v>
      </c>
    </row>
    <row r="93" spans="1:5" ht="56.25" customHeight="1">
      <c r="A93" s="226"/>
      <c r="B93" s="48" t="s">
        <v>380</v>
      </c>
      <c r="C93" s="48" t="s">
        <v>405</v>
      </c>
      <c r="D93" s="48">
        <v>2112</v>
      </c>
      <c r="E93" s="51">
        <v>817454</v>
      </c>
    </row>
    <row r="94" spans="1:5" ht="56.25" customHeight="1">
      <c r="A94" s="226"/>
      <c r="B94" s="48" t="s">
        <v>382</v>
      </c>
      <c r="C94" s="48" t="s">
        <v>406</v>
      </c>
      <c r="D94" s="48">
        <v>2112</v>
      </c>
      <c r="E94" s="51">
        <v>3311980</v>
      </c>
    </row>
    <row r="95" spans="1:5" ht="56.25" customHeight="1">
      <c r="A95" s="226"/>
      <c r="B95" s="48" t="s">
        <v>384</v>
      </c>
      <c r="C95" s="48" t="s">
        <v>407</v>
      </c>
      <c r="D95" s="48">
        <v>2112</v>
      </c>
      <c r="E95" s="51">
        <v>324998</v>
      </c>
    </row>
    <row r="96" spans="1:5" ht="56.25" customHeight="1">
      <c r="A96" s="226"/>
      <c r="B96" s="48" t="s">
        <v>408</v>
      </c>
      <c r="C96" s="48" t="s">
        <v>409</v>
      </c>
      <c r="D96" s="48">
        <v>2112</v>
      </c>
      <c r="E96" s="51">
        <v>11448480</v>
      </c>
    </row>
    <row r="97" spans="1:5" ht="56.25" customHeight="1">
      <c r="A97" s="226"/>
      <c r="B97" s="48" t="s">
        <v>410</v>
      </c>
      <c r="C97" s="48" t="s">
        <v>411</v>
      </c>
      <c r="D97" s="48">
        <v>2112</v>
      </c>
      <c r="E97" s="51">
        <v>363710</v>
      </c>
    </row>
    <row r="98" spans="1:5" ht="56.25" customHeight="1">
      <c r="A98" s="226"/>
      <c r="B98" s="48" t="s">
        <v>412</v>
      </c>
      <c r="C98" s="48" t="s">
        <v>413</v>
      </c>
      <c r="D98" s="48">
        <v>2112</v>
      </c>
      <c r="E98" s="51">
        <v>19340</v>
      </c>
    </row>
    <row r="99" spans="1:5" ht="56.25" customHeight="1">
      <c r="A99" s="226"/>
      <c r="B99" s="48" t="s">
        <v>414</v>
      </c>
      <c r="C99" s="48" t="s">
        <v>415</v>
      </c>
      <c r="D99" s="48">
        <v>2112</v>
      </c>
      <c r="E99" s="51">
        <v>378434</v>
      </c>
    </row>
    <row r="100" spans="1:5" ht="56.25" customHeight="1">
      <c r="A100" s="226"/>
      <c r="B100" s="48" t="s">
        <v>386</v>
      </c>
      <c r="C100" s="48" t="s">
        <v>416</v>
      </c>
      <c r="D100" s="48">
        <v>2112</v>
      </c>
      <c r="E100" s="51">
        <v>5583900</v>
      </c>
    </row>
    <row r="101" spans="1:5" ht="56.25" customHeight="1">
      <c r="A101" s="226"/>
      <c r="B101" s="48" t="s">
        <v>417</v>
      </c>
      <c r="C101" s="48" t="s">
        <v>418</v>
      </c>
      <c r="D101" s="48">
        <v>2112</v>
      </c>
      <c r="E101" s="51">
        <v>1815859</v>
      </c>
    </row>
    <row r="102" spans="1:5" ht="56.25" customHeight="1">
      <c r="A102" s="226"/>
      <c r="B102" s="48" t="s">
        <v>392</v>
      </c>
      <c r="C102" s="48" t="s">
        <v>419</v>
      </c>
      <c r="D102" s="48">
        <v>2112</v>
      </c>
      <c r="E102" s="51">
        <v>4932190</v>
      </c>
    </row>
    <row r="103" spans="1:5" ht="56.25" customHeight="1">
      <c r="A103" s="226"/>
      <c r="B103" s="48" t="s">
        <v>420</v>
      </c>
      <c r="C103" s="48" t="s">
        <v>421</v>
      </c>
      <c r="D103" s="48">
        <v>2112</v>
      </c>
      <c r="E103" s="51">
        <v>4743490</v>
      </c>
    </row>
    <row r="104" spans="1:5" ht="56.25" customHeight="1">
      <c r="A104" s="226"/>
      <c r="B104" s="48" t="s">
        <v>422</v>
      </c>
      <c r="C104" s="48" t="s">
        <v>423</v>
      </c>
      <c r="D104" s="48">
        <v>2112</v>
      </c>
      <c r="E104" s="51">
        <v>3150000</v>
      </c>
    </row>
    <row r="105" spans="1:5" ht="56.25" customHeight="1">
      <c r="A105" s="226"/>
      <c r="B105" s="48" t="s">
        <v>388</v>
      </c>
      <c r="C105" s="48" t="s">
        <v>424</v>
      </c>
      <c r="D105" s="48">
        <v>2112</v>
      </c>
      <c r="E105" s="51">
        <v>3160242</v>
      </c>
    </row>
    <row r="106" spans="1:5" ht="56.25" customHeight="1">
      <c r="A106" s="226"/>
      <c r="B106" s="48" t="s">
        <v>394</v>
      </c>
      <c r="C106" s="48" t="s">
        <v>425</v>
      </c>
      <c r="D106" s="48">
        <v>2112</v>
      </c>
      <c r="E106" s="51">
        <v>14496244</v>
      </c>
    </row>
    <row r="107" spans="1:5" ht="56.25" customHeight="1">
      <c r="A107" s="226"/>
      <c r="B107" s="48" t="s">
        <v>426</v>
      </c>
      <c r="C107" s="48" t="s">
        <v>427</v>
      </c>
      <c r="D107" s="48">
        <v>2112</v>
      </c>
      <c r="E107" s="51">
        <v>6456402</v>
      </c>
    </row>
    <row r="108" spans="1:5" ht="56.25" customHeight="1">
      <c r="A108" s="226"/>
      <c r="B108" s="48" t="s">
        <v>390</v>
      </c>
      <c r="C108" s="48" t="s">
        <v>428</v>
      </c>
      <c r="D108" s="48">
        <v>2112</v>
      </c>
      <c r="E108" s="51">
        <v>7031820</v>
      </c>
    </row>
    <row r="109" spans="1:5" ht="56.25" customHeight="1">
      <c r="A109" s="226"/>
      <c r="B109" s="48" t="s">
        <v>429</v>
      </c>
      <c r="C109" s="48" t="s">
        <v>430</v>
      </c>
      <c r="D109" s="48">
        <v>2112</v>
      </c>
      <c r="E109" s="51">
        <v>6013030</v>
      </c>
    </row>
    <row r="110" spans="1:5" ht="56.25" customHeight="1">
      <c r="A110" s="226"/>
      <c r="B110" s="48" t="s">
        <v>431</v>
      </c>
      <c r="C110" s="48" t="s">
        <v>432</v>
      </c>
      <c r="D110" s="48">
        <v>2112</v>
      </c>
      <c r="E110" s="51">
        <v>3109494</v>
      </c>
    </row>
    <row r="111" spans="1:5" ht="56.25" customHeight="1">
      <c r="A111" s="226"/>
      <c r="B111" s="48" t="s">
        <v>433</v>
      </c>
      <c r="C111" s="48" t="s">
        <v>434</v>
      </c>
      <c r="D111" s="48">
        <v>2112</v>
      </c>
      <c r="E111" s="51">
        <v>2220520</v>
      </c>
    </row>
    <row r="112" spans="1:5" ht="56.25" customHeight="1">
      <c r="A112" s="226"/>
      <c r="B112" s="48" t="s">
        <v>435</v>
      </c>
      <c r="C112" s="48" t="s">
        <v>436</v>
      </c>
      <c r="D112" s="48">
        <v>2112</v>
      </c>
      <c r="E112" s="51">
        <v>900000</v>
      </c>
    </row>
    <row r="113" spans="1:5" ht="56.25" customHeight="1">
      <c r="A113" s="226"/>
      <c r="B113" s="48" t="s">
        <v>437</v>
      </c>
      <c r="C113" s="48" t="s">
        <v>438</v>
      </c>
      <c r="D113" s="48">
        <v>2112</v>
      </c>
      <c r="E113" s="51">
        <v>1880038</v>
      </c>
    </row>
    <row r="114" spans="1:5" ht="56.25" customHeight="1">
      <c r="A114" s="226"/>
      <c r="B114" s="48" t="s">
        <v>439</v>
      </c>
      <c r="C114" s="48" t="s">
        <v>440</v>
      </c>
      <c r="D114" s="48">
        <v>2112</v>
      </c>
      <c r="E114" s="51">
        <v>1948260</v>
      </c>
    </row>
    <row r="115" spans="1:5" ht="56.25" customHeight="1">
      <c r="A115" s="226"/>
      <c r="B115" s="48" t="s">
        <v>441</v>
      </c>
      <c r="C115" s="48" t="s">
        <v>442</v>
      </c>
      <c r="D115" s="48">
        <v>2112</v>
      </c>
      <c r="E115" s="51">
        <v>4519260</v>
      </c>
    </row>
    <row r="116" spans="1:5" ht="56.25" customHeight="1">
      <c r="A116" s="226"/>
      <c r="B116" s="48" t="s">
        <v>443</v>
      </c>
      <c r="C116" s="48" t="s">
        <v>444</v>
      </c>
      <c r="D116" s="48">
        <v>2112</v>
      </c>
      <c r="E116" s="51">
        <v>3381232</v>
      </c>
    </row>
    <row r="117" spans="1:5" ht="56.25" customHeight="1">
      <c r="A117" s="226"/>
      <c r="B117" s="48" t="s">
        <v>262</v>
      </c>
      <c r="C117" s="48" t="s">
        <v>445</v>
      </c>
      <c r="D117" s="48">
        <v>2112</v>
      </c>
      <c r="E117" s="51">
        <v>362500</v>
      </c>
    </row>
    <row r="118" spans="1:5" ht="56.25" customHeight="1">
      <c r="A118" s="226"/>
      <c r="B118" s="48" t="s">
        <v>400</v>
      </c>
      <c r="C118" s="48" t="s">
        <v>446</v>
      </c>
      <c r="D118" s="48">
        <v>2112</v>
      </c>
      <c r="E118" s="51">
        <v>3322776</v>
      </c>
    </row>
    <row r="119" spans="1:5" ht="56.25" customHeight="1">
      <c r="A119" s="226"/>
      <c r="B119" s="48" t="s">
        <v>396</v>
      </c>
      <c r="C119" s="48" t="s">
        <v>447</v>
      </c>
      <c r="D119" s="48">
        <v>2112</v>
      </c>
      <c r="E119" s="51">
        <v>2511040</v>
      </c>
    </row>
    <row r="120" spans="1:5" ht="56.25" customHeight="1">
      <c r="A120" s="226"/>
      <c r="B120" s="48" t="s">
        <v>264</v>
      </c>
      <c r="C120" s="48" t="s">
        <v>448</v>
      </c>
      <c r="D120" s="48">
        <v>2112</v>
      </c>
      <c r="E120" s="51">
        <v>5203660</v>
      </c>
    </row>
    <row r="121" spans="1:5" ht="56.25" customHeight="1">
      <c r="A121" s="226"/>
      <c r="B121" s="48" t="s">
        <v>449</v>
      </c>
      <c r="C121" s="48" t="s">
        <v>450</v>
      </c>
      <c r="D121" s="48">
        <v>2112</v>
      </c>
      <c r="E121" s="51">
        <v>2944310</v>
      </c>
    </row>
    <row r="122" spans="1:5" ht="56.25" customHeight="1">
      <c r="A122" s="226"/>
      <c r="B122" s="48" t="s">
        <v>451</v>
      </c>
      <c r="C122" s="48" t="s">
        <v>452</v>
      </c>
      <c r="D122" s="48">
        <v>2112</v>
      </c>
      <c r="E122" s="51">
        <v>2453900</v>
      </c>
    </row>
    <row r="123" spans="1:5" ht="56.25" customHeight="1">
      <c r="A123" s="226"/>
      <c r="B123" s="48" t="s">
        <v>453</v>
      </c>
      <c r="C123" s="48" t="s">
        <v>454</v>
      </c>
      <c r="D123" s="48">
        <v>2112</v>
      </c>
      <c r="E123" s="51">
        <v>1344040</v>
      </c>
    </row>
    <row r="124" spans="1:5" ht="56.25" customHeight="1">
      <c r="A124" s="226"/>
      <c r="B124" s="48" t="s">
        <v>258</v>
      </c>
      <c r="C124" s="48" t="s">
        <v>455</v>
      </c>
      <c r="D124" s="49">
        <v>2112</v>
      </c>
      <c r="E124" s="51">
        <v>33220</v>
      </c>
    </row>
    <row r="125" spans="1:5" ht="56.25" customHeight="1">
      <c r="A125" s="226"/>
      <c r="B125" s="48" t="s">
        <v>264</v>
      </c>
      <c r="C125" s="48" t="s">
        <v>456</v>
      </c>
      <c r="D125" s="49">
        <v>2142</v>
      </c>
      <c r="E125" s="51">
        <v>7486680</v>
      </c>
    </row>
    <row r="126" spans="1:5" ht="56.25" customHeight="1">
      <c r="A126" s="226"/>
      <c r="B126" s="227" t="s">
        <v>0</v>
      </c>
      <c r="C126" s="227"/>
      <c r="D126" s="227"/>
      <c r="E126" s="47">
        <f>SUM(E76:E125)</f>
        <v>174745209</v>
      </c>
    </row>
    <row r="127" spans="1:5" ht="56.25" customHeight="1">
      <c r="A127" s="226" t="s">
        <v>457</v>
      </c>
      <c r="B127" s="78" t="s">
        <v>458</v>
      </c>
      <c r="C127" s="48" t="s">
        <v>459</v>
      </c>
      <c r="D127" s="49">
        <v>2112</v>
      </c>
      <c r="E127" s="51">
        <v>453940</v>
      </c>
    </row>
    <row r="128" spans="1:5" ht="56.25" customHeight="1">
      <c r="A128" s="226"/>
      <c r="B128" s="78" t="s">
        <v>252</v>
      </c>
      <c r="C128" s="48" t="s">
        <v>460</v>
      </c>
      <c r="D128" s="49">
        <v>2141</v>
      </c>
      <c r="E128" s="51">
        <v>2698250</v>
      </c>
    </row>
    <row r="129" spans="1:5" ht="56.25" customHeight="1">
      <c r="A129" s="226"/>
      <c r="B129" s="237" t="s">
        <v>0</v>
      </c>
      <c r="C129" s="237"/>
      <c r="D129" s="237"/>
      <c r="E129" s="47">
        <f>SUM(E127:E128)</f>
        <v>3152190</v>
      </c>
    </row>
    <row r="130" spans="1:5" ht="56.25" customHeight="1">
      <c r="A130" s="226" t="s">
        <v>13</v>
      </c>
      <c r="B130" s="48" t="s">
        <v>250</v>
      </c>
      <c r="C130" s="48" t="s">
        <v>461</v>
      </c>
      <c r="D130" s="49">
        <v>2112</v>
      </c>
      <c r="E130" s="51">
        <v>17702628</v>
      </c>
    </row>
    <row r="131" spans="1:5" ht="56.25" customHeight="1">
      <c r="A131" s="226"/>
      <c r="B131" s="48" t="s">
        <v>462</v>
      </c>
      <c r="C131" s="48" t="s">
        <v>463</v>
      </c>
      <c r="D131" s="49">
        <v>2112</v>
      </c>
      <c r="E131" s="51">
        <v>8097100</v>
      </c>
    </row>
    <row r="132" spans="1:5" ht="56.25" customHeight="1">
      <c r="A132" s="226"/>
      <c r="B132" s="48" t="s">
        <v>140</v>
      </c>
      <c r="C132" s="48" t="s">
        <v>464</v>
      </c>
      <c r="D132" s="49">
        <v>2112</v>
      </c>
      <c r="E132" s="51">
        <v>4263120</v>
      </c>
    </row>
    <row r="133" spans="1:5" ht="56.25" customHeight="1">
      <c r="A133" s="226"/>
      <c r="B133" s="237" t="s">
        <v>0</v>
      </c>
      <c r="C133" s="237"/>
      <c r="D133" s="237"/>
      <c r="E133" s="47">
        <f>SUM(E130:E132)</f>
        <v>30062848</v>
      </c>
    </row>
    <row r="134" spans="1:5" ht="56.25" customHeight="1">
      <c r="A134" s="226" t="s">
        <v>10</v>
      </c>
      <c r="B134" s="49" t="s">
        <v>27</v>
      </c>
      <c r="C134" s="49" t="s">
        <v>465</v>
      </c>
      <c r="D134" s="49">
        <v>2111</v>
      </c>
      <c r="E134" s="51">
        <v>2047919</v>
      </c>
    </row>
    <row r="135" spans="1:5" ht="56.25" customHeight="1">
      <c r="A135" s="226"/>
      <c r="B135" s="48" t="s">
        <v>27</v>
      </c>
      <c r="C135" s="48" t="s">
        <v>466</v>
      </c>
      <c r="D135" s="49">
        <v>2112</v>
      </c>
      <c r="E135" s="51">
        <v>6031763</v>
      </c>
    </row>
    <row r="136" spans="1:5" ht="56.25" customHeight="1">
      <c r="A136" s="226"/>
      <c r="B136" s="226" t="s">
        <v>0</v>
      </c>
      <c r="C136" s="226"/>
      <c r="D136" s="226"/>
      <c r="E136" s="47">
        <f>SUM(E134:E135)</f>
        <v>8079682</v>
      </c>
    </row>
    <row r="137" spans="1:5" ht="56.25" customHeight="1">
      <c r="A137" s="226" t="s">
        <v>467</v>
      </c>
      <c r="B137" s="78" t="s">
        <v>468</v>
      </c>
      <c r="C137" s="78" t="s">
        <v>469</v>
      </c>
      <c r="D137" s="49">
        <v>2111</v>
      </c>
      <c r="E137" s="51">
        <v>1780</v>
      </c>
    </row>
    <row r="138" spans="1:5" ht="56.25" customHeight="1">
      <c r="A138" s="226"/>
      <c r="B138" s="78" t="s">
        <v>468</v>
      </c>
      <c r="C138" s="78" t="s">
        <v>470</v>
      </c>
      <c r="D138" s="49">
        <v>2112</v>
      </c>
      <c r="E138" s="51">
        <v>1016780</v>
      </c>
    </row>
    <row r="139" spans="1:5" ht="56.25" customHeight="1">
      <c r="A139" s="226"/>
      <c r="B139" s="237" t="s">
        <v>0</v>
      </c>
      <c r="C139" s="237"/>
      <c r="D139" s="237"/>
      <c r="E139" s="47">
        <f>SUM(E137:E138)</f>
        <v>1018560</v>
      </c>
    </row>
    <row r="140" spans="1:5" ht="56.25" customHeight="1">
      <c r="A140" s="226" t="s">
        <v>11</v>
      </c>
      <c r="B140" s="48" t="s">
        <v>143</v>
      </c>
      <c r="C140" s="48" t="s">
        <v>471</v>
      </c>
      <c r="D140" s="48">
        <v>2111</v>
      </c>
      <c r="E140" s="51">
        <v>1504540</v>
      </c>
    </row>
    <row r="141" spans="1:5" ht="56.25" customHeight="1">
      <c r="A141" s="226"/>
      <c r="B141" s="48" t="s">
        <v>143</v>
      </c>
      <c r="C141" s="48" t="s">
        <v>472</v>
      </c>
      <c r="D141" s="48">
        <v>2112</v>
      </c>
      <c r="E141" s="51">
        <v>42190</v>
      </c>
    </row>
    <row r="142" spans="1:5" ht="56.25" customHeight="1">
      <c r="A142" s="226"/>
      <c r="B142" s="48" t="s">
        <v>144</v>
      </c>
      <c r="C142" s="48" t="s">
        <v>473</v>
      </c>
      <c r="D142" s="48">
        <v>2112</v>
      </c>
      <c r="E142" s="51">
        <v>827120</v>
      </c>
    </row>
    <row r="143" spans="1:5" ht="56.25" customHeight="1">
      <c r="A143" s="226"/>
      <c r="B143" s="48" t="s">
        <v>145</v>
      </c>
      <c r="C143" s="48" t="s">
        <v>474</v>
      </c>
      <c r="D143" s="48">
        <v>2112</v>
      </c>
      <c r="E143" s="51">
        <v>1148680</v>
      </c>
    </row>
    <row r="144" spans="1:5" ht="56.25" customHeight="1">
      <c r="A144" s="226"/>
      <c r="B144" s="237" t="s">
        <v>0</v>
      </c>
      <c r="C144" s="237"/>
      <c r="D144" s="237"/>
      <c r="E144" s="47">
        <f>SUM(E140:E143)</f>
        <v>3522530</v>
      </c>
    </row>
    <row r="145" spans="1:5" ht="56.25" customHeight="1">
      <c r="A145" s="226" t="s">
        <v>274</v>
      </c>
      <c r="B145" s="48" t="s">
        <v>475</v>
      </c>
      <c r="C145" s="48" t="s">
        <v>476</v>
      </c>
      <c r="D145" s="48">
        <v>2112</v>
      </c>
      <c r="E145" s="51">
        <v>764440</v>
      </c>
    </row>
    <row r="146" spans="1:5" ht="56.25" customHeight="1">
      <c r="A146" s="226"/>
      <c r="B146" s="237" t="s">
        <v>0</v>
      </c>
      <c r="C146" s="237"/>
      <c r="D146" s="237"/>
      <c r="E146" s="47">
        <f>SUM(E145)</f>
        <v>764440</v>
      </c>
    </row>
    <row r="147" spans="1:5" ht="56.25" customHeight="1">
      <c r="A147" s="226" t="s">
        <v>288</v>
      </c>
      <c r="B147" s="48" t="s">
        <v>477</v>
      </c>
      <c r="C147" s="48" t="s">
        <v>478</v>
      </c>
      <c r="D147" s="48">
        <v>2111</v>
      </c>
      <c r="E147" s="51">
        <v>2017940</v>
      </c>
    </row>
    <row r="148" spans="1:5" ht="56.25" customHeight="1">
      <c r="A148" s="226"/>
      <c r="B148" s="48" t="s">
        <v>479</v>
      </c>
      <c r="C148" s="48" t="s">
        <v>480</v>
      </c>
      <c r="D148" s="48">
        <v>2111</v>
      </c>
      <c r="E148" s="51">
        <v>882499</v>
      </c>
    </row>
    <row r="149" spans="1:5" ht="56.25" customHeight="1">
      <c r="A149" s="226"/>
      <c r="B149" s="48" t="s">
        <v>481</v>
      </c>
      <c r="C149" s="48" t="s">
        <v>482</v>
      </c>
      <c r="D149" s="48">
        <v>2111</v>
      </c>
      <c r="E149" s="51">
        <v>999060</v>
      </c>
    </row>
    <row r="150" spans="1:5" ht="56.25" customHeight="1">
      <c r="A150" s="226"/>
      <c r="B150" s="48" t="s">
        <v>281</v>
      </c>
      <c r="C150" s="48" t="s">
        <v>483</v>
      </c>
      <c r="D150" s="48">
        <v>2112</v>
      </c>
      <c r="E150" s="51">
        <v>11587924</v>
      </c>
    </row>
    <row r="151" spans="1:5" ht="56.25" customHeight="1">
      <c r="A151" s="226"/>
      <c r="B151" s="48" t="s">
        <v>286</v>
      </c>
      <c r="C151" s="48" t="s">
        <v>484</v>
      </c>
      <c r="D151" s="48">
        <v>2112</v>
      </c>
      <c r="E151" s="51">
        <v>7394830</v>
      </c>
    </row>
    <row r="152" spans="1:5" ht="56.25" customHeight="1">
      <c r="A152" s="226"/>
      <c r="B152" s="48" t="s">
        <v>477</v>
      </c>
      <c r="C152" s="48" t="s">
        <v>485</v>
      </c>
      <c r="D152" s="48">
        <v>2112</v>
      </c>
      <c r="E152" s="51">
        <v>4479660</v>
      </c>
    </row>
    <row r="153" spans="1:5" ht="56.25" customHeight="1">
      <c r="A153" s="226"/>
      <c r="B153" s="48" t="s">
        <v>479</v>
      </c>
      <c r="C153" s="48" t="s">
        <v>486</v>
      </c>
      <c r="D153" s="48">
        <v>2112</v>
      </c>
      <c r="E153" s="51">
        <v>909064</v>
      </c>
    </row>
    <row r="154" spans="1:5" ht="56.25" customHeight="1">
      <c r="A154" s="226"/>
      <c r="B154" s="48" t="s">
        <v>279</v>
      </c>
      <c r="C154" s="48" t="s">
        <v>487</v>
      </c>
      <c r="D154" s="48">
        <v>2112</v>
      </c>
      <c r="E154" s="51">
        <v>6217060</v>
      </c>
    </row>
    <row r="155" spans="1:5" ht="56.25" customHeight="1">
      <c r="A155" s="226"/>
      <c r="B155" s="48" t="s">
        <v>488</v>
      </c>
      <c r="C155" s="48" t="s">
        <v>489</v>
      </c>
      <c r="D155" s="48">
        <v>2112</v>
      </c>
      <c r="E155" s="51">
        <v>2871720</v>
      </c>
    </row>
    <row r="156" spans="1:5" ht="56.25" customHeight="1">
      <c r="A156" s="226"/>
      <c r="B156" s="48" t="s">
        <v>481</v>
      </c>
      <c r="C156" s="48" t="s">
        <v>490</v>
      </c>
      <c r="D156" s="48">
        <v>2112</v>
      </c>
      <c r="E156" s="51">
        <v>5355272</v>
      </c>
    </row>
    <row r="157" spans="1:5" ht="56.25" customHeight="1">
      <c r="A157" s="226"/>
      <c r="B157" s="48" t="s">
        <v>284</v>
      </c>
      <c r="C157" s="48" t="s">
        <v>491</v>
      </c>
      <c r="D157" s="48">
        <v>2112</v>
      </c>
      <c r="E157" s="51">
        <v>12008700</v>
      </c>
    </row>
    <row r="158" spans="1:5" ht="56.25" customHeight="1">
      <c r="A158" s="226"/>
      <c r="B158" s="237" t="s">
        <v>0</v>
      </c>
      <c r="C158" s="237"/>
      <c r="D158" s="237"/>
      <c r="E158" s="47">
        <f>SUM(E147:E157)</f>
        <v>54723729</v>
      </c>
    </row>
    <row r="159" spans="1:5" ht="56.25" customHeight="1">
      <c r="A159" s="226" t="s">
        <v>1</v>
      </c>
      <c r="B159" s="226"/>
      <c r="C159" s="226"/>
      <c r="D159" s="226"/>
      <c r="E159" s="47">
        <f>E5+E7+E20+E28+E30+E32+E36+E39+E41+E43+E51+E53+E75+E126+E129+E133+E136+E139+E144+E146+E158</f>
        <v>449581848</v>
      </c>
    </row>
    <row r="162" ht="20.25">
      <c r="E162" s="166"/>
    </row>
  </sheetData>
  <sheetProtection/>
  <mergeCells count="44">
    <mergeCell ref="A159:D159"/>
    <mergeCell ref="A140:A144"/>
    <mergeCell ref="B144:D144"/>
    <mergeCell ref="A145:A146"/>
    <mergeCell ref="B146:D146"/>
    <mergeCell ref="A147:A158"/>
    <mergeCell ref="B158:D158"/>
    <mergeCell ref="A130:A133"/>
    <mergeCell ref="B133:D133"/>
    <mergeCell ref="A134:A136"/>
    <mergeCell ref="B136:D136"/>
    <mergeCell ref="A137:A139"/>
    <mergeCell ref="B139:D139"/>
    <mergeCell ref="A54:A75"/>
    <mergeCell ref="B75:D75"/>
    <mergeCell ref="A76:A126"/>
    <mergeCell ref="B126:D126"/>
    <mergeCell ref="A127:A129"/>
    <mergeCell ref="B129:D129"/>
    <mergeCell ref="A42:A43"/>
    <mergeCell ref="B43:D43"/>
    <mergeCell ref="A44:A51"/>
    <mergeCell ref="B51:D51"/>
    <mergeCell ref="A52:A53"/>
    <mergeCell ref="B53:D53"/>
    <mergeCell ref="A33:A36"/>
    <mergeCell ref="B36:D36"/>
    <mergeCell ref="A37:A39"/>
    <mergeCell ref="B39:D39"/>
    <mergeCell ref="A40:A41"/>
    <mergeCell ref="B41:D41"/>
    <mergeCell ref="A21:A28"/>
    <mergeCell ref="B28:D28"/>
    <mergeCell ref="A29:A30"/>
    <mergeCell ref="B30:D30"/>
    <mergeCell ref="A31:A32"/>
    <mergeCell ref="B32:D32"/>
    <mergeCell ref="A2:E2"/>
    <mergeCell ref="A4:A5"/>
    <mergeCell ref="B5:D5"/>
    <mergeCell ref="A6:A7"/>
    <mergeCell ref="B7:D7"/>
    <mergeCell ref="A8:A20"/>
    <mergeCell ref="B20:D20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5" manualBreakCount="5">
    <brk id="28" max="255" man="1"/>
    <brk id="53" max="255" man="1"/>
    <brk id="75" max="255" man="1"/>
    <brk id="104" max="4" man="1"/>
    <brk id="13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2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" sqref="H1"/>
    </sheetView>
  </sheetViews>
  <sheetFormatPr defaultColWidth="9.140625" defaultRowHeight="12.75"/>
  <cols>
    <col min="1" max="1" width="35.140625" style="118" customWidth="1"/>
    <col min="2" max="8" width="20.7109375" style="118" customWidth="1"/>
    <col min="9" max="9" width="10.140625" style="0" customWidth="1"/>
    <col min="11" max="11" width="19.7109375" style="0" customWidth="1"/>
  </cols>
  <sheetData>
    <row r="1" ht="19.5" thickBot="1">
      <c r="H1" s="174" t="s">
        <v>492</v>
      </c>
    </row>
    <row r="2" spans="1:8" ht="31.5" customHeight="1">
      <c r="A2" s="241" t="s">
        <v>647</v>
      </c>
      <c r="B2" s="242"/>
      <c r="C2" s="242"/>
      <c r="D2" s="242"/>
      <c r="E2" s="242"/>
      <c r="F2" s="242"/>
      <c r="G2" s="242"/>
      <c r="H2" s="243"/>
    </row>
    <row r="3" spans="1:8" s="53" customFormat="1" ht="27.75" customHeight="1">
      <c r="A3" s="244" t="s">
        <v>2</v>
      </c>
      <c r="B3" s="247" t="s">
        <v>20</v>
      </c>
      <c r="C3" s="248"/>
      <c r="D3" s="248"/>
      <c r="E3" s="248"/>
      <c r="F3" s="248"/>
      <c r="G3" s="248"/>
      <c r="H3" s="249" t="s">
        <v>35</v>
      </c>
    </row>
    <row r="4" spans="1:8" s="53" customFormat="1" ht="27" customHeight="1">
      <c r="A4" s="245"/>
      <c r="B4" s="252">
        <v>2111</v>
      </c>
      <c r="C4" s="253"/>
      <c r="D4" s="252">
        <v>2112</v>
      </c>
      <c r="E4" s="253"/>
      <c r="F4" s="252">
        <v>2141</v>
      </c>
      <c r="G4" s="253"/>
      <c r="H4" s="250"/>
    </row>
    <row r="5" spans="1:8" s="53" customFormat="1" ht="24" customHeight="1">
      <c r="A5" s="246"/>
      <c r="B5" s="54" t="s">
        <v>493</v>
      </c>
      <c r="C5" s="54" t="s">
        <v>494</v>
      </c>
      <c r="D5" s="54" t="s">
        <v>493</v>
      </c>
      <c r="E5" s="54" t="s">
        <v>494</v>
      </c>
      <c r="F5" s="54" t="s">
        <v>493</v>
      </c>
      <c r="G5" s="54" t="s">
        <v>494</v>
      </c>
      <c r="H5" s="251"/>
    </row>
    <row r="6" spans="1:8" s="55" customFormat="1" ht="30" customHeight="1">
      <c r="A6" s="131" t="s">
        <v>210</v>
      </c>
      <c r="B6" s="122"/>
      <c r="C6" s="122"/>
      <c r="D6" s="122"/>
      <c r="E6" s="2">
        <v>3248</v>
      </c>
      <c r="F6" s="2"/>
      <c r="G6" s="2">
        <v>65304</v>
      </c>
      <c r="H6" s="123">
        <f>SUM(B6:G6)</f>
        <v>68552</v>
      </c>
    </row>
    <row r="7" spans="1:8" s="55" customFormat="1" ht="30" customHeight="1">
      <c r="A7" s="131" t="s">
        <v>292</v>
      </c>
      <c r="B7" s="122">
        <f>76987+267</f>
        <v>77254</v>
      </c>
      <c r="C7" s="122">
        <v>17219</v>
      </c>
      <c r="D7" s="122">
        <v>58670</v>
      </c>
      <c r="E7" s="2">
        <f>39378+1139</f>
        <v>40517</v>
      </c>
      <c r="F7" s="2"/>
      <c r="G7" s="2">
        <v>9161</v>
      </c>
      <c r="H7" s="123">
        <f aca="true" t="shared" si="0" ref="H7:H37">SUM(B7:G7)</f>
        <v>202821</v>
      </c>
    </row>
    <row r="8" spans="1:8" s="55" customFormat="1" ht="30" customHeight="1">
      <c r="A8" s="131" t="s">
        <v>295</v>
      </c>
      <c r="B8" s="122"/>
      <c r="C8" s="122"/>
      <c r="D8" s="122">
        <f>39721+585</f>
        <v>40306</v>
      </c>
      <c r="E8" s="2">
        <v>24648</v>
      </c>
      <c r="F8" s="2"/>
      <c r="G8" s="2">
        <v>3379</v>
      </c>
      <c r="H8" s="123">
        <f t="shared" si="0"/>
        <v>68333</v>
      </c>
    </row>
    <row r="9" spans="1:8" s="55" customFormat="1" ht="30" customHeight="1">
      <c r="A9" s="131" t="s">
        <v>3</v>
      </c>
      <c r="B9" s="122"/>
      <c r="C9" s="122"/>
      <c r="D9" s="122">
        <v>97691</v>
      </c>
      <c r="E9" s="2">
        <v>84124</v>
      </c>
      <c r="F9" s="2"/>
      <c r="G9" s="2"/>
      <c r="H9" s="123">
        <f t="shared" si="0"/>
        <v>181815</v>
      </c>
    </row>
    <row r="10" spans="1:8" s="55" customFormat="1" ht="30" customHeight="1">
      <c r="A10" s="131" t="s">
        <v>317</v>
      </c>
      <c r="B10" s="122">
        <v>171</v>
      </c>
      <c r="C10" s="122">
        <v>4947</v>
      </c>
      <c r="D10" s="122">
        <f>151857+2031</f>
        <v>153888</v>
      </c>
      <c r="E10" s="2">
        <f>81464+3171</f>
        <v>84635</v>
      </c>
      <c r="F10" s="2"/>
      <c r="G10" s="2">
        <f>2324+11814</f>
        <v>14138</v>
      </c>
      <c r="H10" s="123">
        <f t="shared" si="0"/>
        <v>257779</v>
      </c>
    </row>
    <row r="11" spans="1:8" s="55" customFormat="1" ht="30" customHeight="1">
      <c r="A11" s="131" t="s">
        <v>227</v>
      </c>
      <c r="B11" s="122">
        <v>944</v>
      </c>
      <c r="C11" s="122"/>
      <c r="D11" s="122">
        <v>9799</v>
      </c>
      <c r="E11" s="2">
        <v>38897</v>
      </c>
      <c r="F11" s="2"/>
      <c r="G11" s="2">
        <v>39681</v>
      </c>
      <c r="H11" s="123">
        <f t="shared" si="0"/>
        <v>89321</v>
      </c>
    </row>
    <row r="12" spans="1:8" s="55" customFormat="1" ht="30" customHeight="1">
      <c r="A12" s="131" t="s">
        <v>4</v>
      </c>
      <c r="B12" s="2">
        <v>8345</v>
      </c>
      <c r="C12" s="2"/>
      <c r="D12" s="2">
        <v>19960</v>
      </c>
      <c r="E12" s="122"/>
      <c r="F12" s="122">
        <v>997</v>
      </c>
      <c r="G12" s="2">
        <v>1375</v>
      </c>
      <c r="H12" s="123">
        <f t="shared" si="0"/>
        <v>30677</v>
      </c>
    </row>
    <row r="13" spans="1:9" s="55" customFormat="1" ht="30" customHeight="1">
      <c r="A13" s="131" t="s">
        <v>330</v>
      </c>
      <c r="B13" s="122"/>
      <c r="C13" s="122"/>
      <c r="D13" s="122">
        <f>145869+3807</f>
        <v>149676</v>
      </c>
      <c r="E13" s="2">
        <f>24697+8363</f>
        <v>33060</v>
      </c>
      <c r="F13" s="2"/>
      <c r="G13" s="2">
        <v>193</v>
      </c>
      <c r="H13" s="123">
        <f t="shared" si="0"/>
        <v>182929</v>
      </c>
      <c r="I13" s="56"/>
    </row>
    <row r="14" spans="1:9" s="55" customFormat="1" ht="30" customHeight="1">
      <c r="A14" s="131" t="s">
        <v>495</v>
      </c>
      <c r="B14" s="122"/>
      <c r="C14" s="122"/>
      <c r="D14" s="122">
        <f>31284+224</f>
        <v>31508</v>
      </c>
      <c r="E14" s="2">
        <v>11663</v>
      </c>
      <c r="F14" s="2"/>
      <c r="G14" s="2"/>
      <c r="H14" s="123">
        <f t="shared" si="0"/>
        <v>43171</v>
      </c>
      <c r="I14" s="56"/>
    </row>
    <row r="15" spans="1:9" s="55" customFormat="1" ht="30" customHeight="1">
      <c r="A15" s="131" t="s">
        <v>5</v>
      </c>
      <c r="B15" s="122"/>
      <c r="C15" s="122">
        <v>3981</v>
      </c>
      <c r="D15" s="122">
        <v>48769</v>
      </c>
      <c r="E15" s="2">
        <v>34890</v>
      </c>
      <c r="F15" s="2"/>
      <c r="G15" s="2">
        <v>19942</v>
      </c>
      <c r="H15" s="123">
        <f t="shared" si="0"/>
        <v>107582</v>
      </c>
      <c r="I15" s="56"/>
    </row>
    <row r="16" spans="1:8" s="55" customFormat="1" ht="30" customHeight="1">
      <c r="A16" s="131" t="s">
        <v>198</v>
      </c>
      <c r="B16" s="122"/>
      <c r="C16" s="122"/>
      <c r="D16" s="122"/>
      <c r="E16" s="2">
        <v>7302</v>
      </c>
      <c r="F16" s="2"/>
      <c r="G16" s="2">
        <v>14767</v>
      </c>
      <c r="H16" s="123">
        <f t="shared" si="0"/>
        <v>22069</v>
      </c>
    </row>
    <row r="17" spans="1:8" s="55" customFormat="1" ht="30" customHeight="1">
      <c r="A17" s="131" t="s">
        <v>339</v>
      </c>
      <c r="B17" s="122">
        <f>43238+1479</f>
        <v>44717</v>
      </c>
      <c r="C17" s="122">
        <f>7517+3076</f>
        <v>10593</v>
      </c>
      <c r="D17" s="122">
        <v>61233</v>
      </c>
      <c r="E17" s="2">
        <v>10471</v>
      </c>
      <c r="F17" s="2"/>
      <c r="G17" s="2">
        <v>10796</v>
      </c>
      <c r="H17" s="123">
        <f t="shared" si="0"/>
        <v>137810</v>
      </c>
    </row>
    <row r="18" spans="1:8" s="55" customFormat="1" ht="30" customHeight="1">
      <c r="A18" s="131" t="s">
        <v>6</v>
      </c>
      <c r="B18" s="122"/>
      <c r="C18" s="122"/>
      <c r="D18" s="122">
        <v>84980</v>
      </c>
      <c r="E18" s="2">
        <v>9583</v>
      </c>
      <c r="F18" s="2"/>
      <c r="G18" s="2">
        <v>2551</v>
      </c>
      <c r="H18" s="123">
        <f t="shared" si="0"/>
        <v>97114</v>
      </c>
    </row>
    <row r="19" spans="1:8" s="55" customFormat="1" ht="30" customHeight="1">
      <c r="A19" s="131" t="s">
        <v>7</v>
      </c>
      <c r="B19" s="122"/>
      <c r="C19" s="122"/>
      <c r="D19" s="122"/>
      <c r="E19" s="2"/>
      <c r="F19" s="2"/>
      <c r="G19" s="2"/>
      <c r="H19" s="123">
        <f t="shared" si="0"/>
        <v>0</v>
      </c>
    </row>
    <row r="20" spans="1:8" s="55" customFormat="1" ht="30" customHeight="1">
      <c r="A20" s="131" t="s">
        <v>8</v>
      </c>
      <c r="B20" s="122"/>
      <c r="C20" s="122"/>
      <c r="D20" s="122"/>
      <c r="E20" s="2">
        <v>29996</v>
      </c>
      <c r="F20" s="2"/>
      <c r="G20" s="2">
        <v>80590</v>
      </c>
      <c r="H20" s="123">
        <f t="shared" si="0"/>
        <v>110586</v>
      </c>
    </row>
    <row r="21" spans="1:8" s="55" customFormat="1" ht="30" customHeight="1">
      <c r="A21" s="131" t="s">
        <v>496</v>
      </c>
      <c r="B21" s="122"/>
      <c r="C21" s="122"/>
      <c r="D21" s="122"/>
      <c r="E21" s="2">
        <v>645</v>
      </c>
      <c r="F21" s="2"/>
      <c r="G21" s="2">
        <f>10194+7179</f>
        <v>17373</v>
      </c>
      <c r="H21" s="123">
        <f t="shared" si="0"/>
        <v>18018</v>
      </c>
    </row>
    <row r="22" spans="1:8" s="55" customFormat="1" ht="30" customHeight="1">
      <c r="A22" s="131" t="s">
        <v>14</v>
      </c>
      <c r="B22" s="122"/>
      <c r="C22" s="122">
        <v>1045</v>
      </c>
      <c r="D22" s="122">
        <v>5972</v>
      </c>
      <c r="E22" s="2">
        <v>11364</v>
      </c>
      <c r="F22" s="2"/>
      <c r="G22" s="2">
        <v>2114</v>
      </c>
      <c r="H22" s="123">
        <f t="shared" si="0"/>
        <v>20495</v>
      </c>
    </row>
    <row r="23" spans="1:8" s="55" customFormat="1" ht="30" customHeight="1">
      <c r="A23" s="131" t="s">
        <v>9</v>
      </c>
      <c r="B23" s="122">
        <v>1435</v>
      </c>
      <c r="C23" s="122">
        <v>449</v>
      </c>
      <c r="D23" s="122">
        <f>106214+1856</f>
        <v>108070</v>
      </c>
      <c r="E23" s="2">
        <f>36854+3291</f>
        <v>40145</v>
      </c>
      <c r="F23" s="2"/>
      <c r="G23" s="2"/>
      <c r="H23" s="123">
        <f t="shared" si="0"/>
        <v>150099</v>
      </c>
    </row>
    <row r="24" spans="1:8" s="55" customFormat="1" ht="30" customHeight="1">
      <c r="A24" s="131" t="s">
        <v>13</v>
      </c>
      <c r="B24" s="122"/>
      <c r="C24" s="122">
        <v>925</v>
      </c>
      <c r="D24" s="122">
        <v>14167</v>
      </c>
      <c r="E24" s="2">
        <f>19592+1002</f>
        <v>20594</v>
      </c>
      <c r="F24" s="2"/>
      <c r="G24" s="2"/>
      <c r="H24" s="123">
        <f t="shared" si="0"/>
        <v>35686</v>
      </c>
    </row>
    <row r="25" spans="1:8" s="55" customFormat="1" ht="30" customHeight="1">
      <c r="A25" s="131" t="s">
        <v>457</v>
      </c>
      <c r="B25" s="122"/>
      <c r="C25" s="122">
        <v>4189</v>
      </c>
      <c r="D25" s="122"/>
      <c r="E25" s="2">
        <v>4421</v>
      </c>
      <c r="F25" s="2"/>
      <c r="G25" s="2">
        <v>7706</v>
      </c>
      <c r="H25" s="123">
        <f t="shared" si="0"/>
        <v>16316</v>
      </c>
    </row>
    <row r="26" spans="1:8" s="55" customFormat="1" ht="30" customHeight="1">
      <c r="A26" s="131" t="s">
        <v>10</v>
      </c>
      <c r="B26" s="122">
        <v>3233</v>
      </c>
      <c r="C26" s="122">
        <v>3389</v>
      </c>
      <c r="D26" s="122">
        <f>189231+653</f>
        <v>189884</v>
      </c>
      <c r="E26" s="2">
        <f>36282+8318</f>
        <v>44600</v>
      </c>
      <c r="F26" s="2"/>
      <c r="G26" s="2"/>
      <c r="H26" s="123">
        <f t="shared" si="0"/>
        <v>241106</v>
      </c>
    </row>
    <row r="27" spans="1:8" s="55" customFormat="1" ht="30" customHeight="1">
      <c r="A27" s="131" t="s">
        <v>257</v>
      </c>
      <c r="B27" s="122"/>
      <c r="C27" s="122">
        <v>130</v>
      </c>
      <c r="D27" s="122">
        <v>100170</v>
      </c>
      <c r="E27" s="2">
        <f>187162+5454</f>
        <v>192616</v>
      </c>
      <c r="F27" s="2"/>
      <c r="G27" s="2">
        <v>19107</v>
      </c>
      <c r="H27" s="123">
        <f t="shared" si="0"/>
        <v>312023</v>
      </c>
    </row>
    <row r="28" spans="1:8" s="55" customFormat="1" ht="30" customHeight="1">
      <c r="A28" s="131" t="s">
        <v>15</v>
      </c>
      <c r="B28" s="122"/>
      <c r="C28" s="122"/>
      <c r="D28" s="122">
        <v>8803</v>
      </c>
      <c r="E28" s="2">
        <v>10112</v>
      </c>
      <c r="F28" s="2"/>
      <c r="G28" s="2">
        <v>8931</v>
      </c>
      <c r="H28" s="123">
        <f t="shared" si="0"/>
        <v>27846</v>
      </c>
    </row>
    <row r="29" spans="1:8" s="55" customFormat="1" ht="30" customHeight="1">
      <c r="A29" s="131" t="s">
        <v>497</v>
      </c>
      <c r="B29" s="122"/>
      <c r="C29" s="122"/>
      <c r="D29" s="122"/>
      <c r="E29" s="2"/>
      <c r="F29" s="2"/>
      <c r="G29" s="2">
        <v>42744</v>
      </c>
      <c r="H29" s="123">
        <f t="shared" si="0"/>
        <v>42744</v>
      </c>
    </row>
    <row r="30" spans="1:8" s="55" customFormat="1" ht="30" customHeight="1">
      <c r="A30" s="131" t="s">
        <v>498</v>
      </c>
      <c r="B30" s="122">
        <f>25706+8057</f>
        <v>33763</v>
      </c>
      <c r="C30" s="122">
        <v>26</v>
      </c>
      <c r="D30" s="122">
        <v>45034</v>
      </c>
      <c r="E30" s="2">
        <v>62</v>
      </c>
      <c r="F30" s="2"/>
      <c r="G30" s="2"/>
      <c r="H30" s="123">
        <f t="shared" si="0"/>
        <v>78885</v>
      </c>
    </row>
    <row r="31" spans="1:8" s="55" customFormat="1" ht="30" customHeight="1">
      <c r="A31" s="132" t="s">
        <v>266</v>
      </c>
      <c r="B31" s="124"/>
      <c r="C31" s="124"/>
      <c r="D31" s="124"/>
      <c r="E31" s="125">
        <v>1961</v>
      </c>
      <c r="F31" s="125"/>
      <c r="G31" s="125">
        <v>6459</v>
      </c>
      <c r="H31" s="123">
        <f t="shared" si="0"/>
        <v>8420</v>
      </c>
    </row>
    <row r="32" spans="1:8" s="55" customFormat="1" ht="30" customHeight="1">
      <c r="A32" s="132" t="s">
        <v>467</v>
      </c>
      <c r="B32" s="124">
        <v>12213</v>
      </c>
      <c r="C32" s="124">
        <v>2999</v>
      </c>
      <c r="D32" s="124">
        <v>27338</v>
      </c>
      <c r="E32" s="125">
        <v>25070</v>
      </c>
      <c r="F32" s="125"/>
      <c r="G32" s="125">
        <f>5350+51653</f>
        <v>57003</v>
      </c>
      <c r="H32" s="123">
        <f t="shared" si="0"/>
        <v>124623</v>
      </c>
    </row>
    <row r="33" spans="1:8" s="55" customFormat="1" ht="30" customHeight="1">
      <c r="A33" s="132" t="s">
        <v>12</v>
      </c>
      <c r="B33" s="124">
        <v>4022</v>
      </c>
      <c r="C33" s="124">
        <v>600</v>
      </c>
      <c r="D33" s="124">
        <v>34675</v>
      </c>
      <c r="E33" s="125">
        <f>11117+730</f>
        <v>11847</v>
      </c>
      <c r="F33" s="125"/>
      <c r="G33" s="125">
        <v>700</v>
      </c>
      <c r="H33" s="123">
        <f t="shared" si="0"/>
        <v>51844</v>
      </c>
    </row>
    <row r="34" spans="1:8" s="55" customFormat="1" ht="30" customHeight="1">
      <c r="A34" s="132" t="s">
        <v>11</v>
      </c>
      <c r="B34" s="124"/>
      <c r="C34" s="124"/>
      <c r="D34" s="124">
        <f>73361+3184</f>
        <v>76545</v>
      </c>
      <c r="E34" s="125">
        <f>30162+3822</f>
        <v>33984</v>
      </c>
      <c r="F34" s="125"/>
      <c r="G34" s="125">
        <v>133</v>
      </c>
      <c r="H34" s="123">
        <f t="shared" si="0"/>
        <v>110662</v>
      </c>
    </row>
    <row r="35" spans="1:8" s="55" customFormat="1" ht="30" customHeight="1">
      <c r="A35" s="131" t="s">
        <v>274</v>
      </c>
      <c r="B35" s="122"/>
      <c r="C35" s="122"/>
      <c r="D35" s="122"/>
      <c r="E35" s="2">
        <f>21492+1788</f>
        <v>23280</v>
      </c>
      <c r="F35" s="2"/>
      <c r="G35" s="2">
        <v>26603</v>
      </c>
      <c r="H35" s="123">
        <f t="shared" si="0"/>
        <v>49883</v>
      </c>
    </row>
    <row r="36" spans="1:8" s="55" customFormat="1" ht="30" customHeight="1">
      <c r="A36" s="131" t="s">
        <v>499</v>
      </c>
      <c r="B36" s="122"/>
      <c r="C36" s="122"/>
      <c r="D36" s="122"/>
      <c r="E36" s="2"/>
      <c r="F36" s="2"/>
      <c r="G36" s="2">
        <f>95+19457</f>
        <v>19552</v>
      </c>
      <c r="H36" s="123">
        <f t="shared" si="0"/>
        <v>19552</v>
      </c>
    </row>
    <row r="37" spans="1:8" s="55" customFormat="1" ht="30" customHeight="1">
      <c r="A37" s="131" t="s">
        <v>288</v>
      </c>
      <c r="B37" s="122">
        <v>15693</v>
      </c>
      <c r="C37" s="122">
        <f>17331+99</f>
        <v>17430</v>
      </c>
      <c r="D37" s="122">
        <f>28122+1399</f>
        <v>29521</v>
      </c>
      <c r="E37" s="2">
        <f>5012+5146</f>
        <v>10158</v>
      </c>
      <c r="F37" s="2"/>
      <c r="G37" s="2"/>
      <c r="H37" s="123">
        <f t="shared" si="0"/>
        <v>72802</v>
      </c>
    </row>
    <row r="38" spans="1:8" s="55" customFormat="1" ht="30" customHeight="1" thickBot="1">
      <c r="A38" s="133" t="s">
        <v>1</v>
      </c>
      <c r="B38" s="126">
        <f aca="true" t="shared" si="1" ref="B38:H38">SUM(B6:B37)</f>
        <v>201790</v>
      </c>
      <c r="C38" s="126">
        <f t="shared" si="1"/>
        <v>67922</v>
      </c>
      <c r="D38" s="126">
        <f t="shared" si="1"/>
        <v>1396659</v>
      </c>
      <c r="E38" s="126">
        <f t="shared" si="1"/>
        <v>843893</v>
      </c>
      <c r="F38" s="126">
        <f t="shared" si="1"/>
        <v>997</v>
      </c>
      <c r="G38" s="126">
        <f t="shared" si="1"/>
        <v>470302</v>
      </c>
      <c r="H38" s="126">
        <f t="shared" si="1"/>
        <v>2981563</v>
      </c>
    </row>
    <row r="39" spans="1:4" ht="15">
      <c r="A39" s="127"/>
      <c r="B39" s="127"/>
      <c r="C39" s="127"/>
      <c r="D39" s="127"/>
    </row>
    <row r="40" spans="1:9" ht="21" customHeight="1">
      <c r="A40" s="128"/>
      <c r="B40" s="128"/>
      <c r="C40" s="128"/>
      <c r="D40" s="128"/>
      <c r="E40" s="128"/>
      <c r="F40" s="128"/>
      <c r="G40" s="128"/>
      <c r="H40" s="129"/>
      <c r="I40" s="57"/>
    </row>
    <row r="41" spans="1:9" ht="12.75" customHeight="1">
      <c r="A41" s="128"/>
      <c r="B41" s="128"/>
      <c r="C41" s="128"/>
      <c r="D41" s="128"/>
      <c r="E41" s="128"/>
      <c r="F41" s="128"/>
      <c r="G41" s="128"/>
      <c r="H41" s="128"/>
      <c r="I41" s="58"/>
    </row>
    <row r="42" spans="1:8" ht="18">
      <c r="A42" s="134"/>
      <c r="H42" s="130"/>
    </row>
  </sheetData>
  <sheetProtection/>
  <mergeCells count="7">
    <mergeCell ref="A2:H2"/>
    <mergeCell ref="A3:A5"/>
    <mergeCell ref="B3:G3"/>
    <mergeCell ref="H3:H5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14"/>
  <sheetViews>
    <sheetView zoomScale="60" zoomScaleNormal="60" zoomScaleSheetLayoutView="30" workbookViewId="0" topLeftCell="A22">
      <selection activeCell="A4" sqref="A4:A16"/>
    </sheetView>
  </sheetViews>
  <sheetFormatPr defaultColWidth="83.421875" defaultRowHeight="12.75"/>
  <cols>
    <col min="1" max="1" width="29.140625" style="60" customWidth="1"/>
    <col min="2" max="2" width="47.7109375" style="61" customWidth="1"/>
    <col min="3" max="3" width="25.57421875" style="61" customWidth="1"/>
    <col min="4" max="4" width="18.140625" style="149" bestFit="1" customWidth="1"/>
    <col min="5" max="5" width="20.00390625" style="149" bestFit="1" customWidth="1"/>
    <col min="6" max="6" width="33.140625" style="154" customWidth="1"/>
    <col min="7" max="7" width="17.00390625" style="0" customWidth="1"/>
    <col min="8" max="16" width="19.140625" style="0" customWidth="1"/>
  </cols>
  <sheetData>
    <row r="1" ht="23.25" customHeight="1">
      <c r="F1" s="174" t="s">
        <v>500</v>
      </c>
    </row>
    <row r="2" spans="1:6" ht="33.75" customHeight="1">
      <c r="A2" s="226" t="s">
        <v>669</v>
      </c>
      <c r="B2" s="226"/>
      <c r="C2" s="226"/>
      <c r="D2" s="226"/>
      <c r="E2" s="226"/>
      <c r="F2" s="226"/>
    </row>
    <row r="3" spans="1:6" ht="47.25" customHeight="1">
      <c r="A3" s="145" t="s">
        <v>21</v>
      </c>
      <c r="B3" s="145" t="s">
        <v>19</v>
      </c>
      <c r="C3" s="145" t="s">
        <v>16</v>
      </c>
      <c r="D3" s="145" t="s">
        <v>20</v>
      </c>
      <c r="E3" s="145" t="s">
        <v>501</v>
      </c>
      <c r="F3" s="62" t="s">
        <v>35</v>
      </c>
    </row>
    <row r="4" spans="1:6" ht="47.25" customHeight="1">
      <c r="A4" s="264" t="s">
        <v>210</v>
      </c>
      <c r="B4" s="146" t="s">
        <v>502</v>
      </c>
      <c r="C4" s="146" t="s">
        <v>503</v>
      </c>
      <c r="D4" s="146">
        <v>2412</v>
      </c>
      <c r="E4" s="146">
        <v>2023</v>
      </c>
      <c r="F4" s="63">
        <v>2000000</v>
      </c>
    </row>
    <row r="5" spans="1:6" ht="47.25" customHeight="1">
      <c r="A5" s="265"/>
      <c r="B5" s="146" t="s">
        <v>504</v>
      </c>
      <c r="C5" s="146" t="s">
        <v>505</v>
      </c>
      <c r="D5" s="146">
        <v>2411</v>
      </c>
      <c r="E5" s="146">
        <v>2023</v>
      </c>
      <c r="F5" s="63">
        <v>1500000</v>
      </c>
    </row>
    <row r="6" spans="1:6" ht="47.25" customHeight="1">
      <c r="A6" s="265"/>
      <c r="B6" s="146" t="s">
        <v>208</v>
      </c>
      <c r="C6" s="146" t="s">
        <v>506</v>
      </c>
      <c r="D6" s="146">
        <v>2411</v>
      </c>
      <c r="E6" s="146">
        <v>2023</v>
      </c>
      <c r="F6" s="63">
        <v>4000000</v>
      </c>
    </row>
    <row r="7" spans="1:6" ht="47.25" customHeight="1">
      <c r="A7" s="265"/>
      <c r="B7" s="146" t="s">
        <v>507</v>
      </c>
      <c r="C7" s="146" t="s">
        <v>508</v>
      </c>
      <c r="D7" s="146">
        <v>2411</v>
      </c>
      <c r="E7" s="146">
        <v>2023</v>
      </c>
      <c r="F7" s="63">
        <v>2500000</v>
      </c>
    </row>
    <row r="8" spans="1:6" ht="47.25" customHeight="1">
      <c r="A8" s="265"/>
      <c r="B8" s="146" t="s">
        <v>509</v>
      </c>
      <c r="C8" s="146" t="s">
        <v>510</v>
      </c>
      <c r="D8" s="146">
        <v>2411</v>
      </c>
      <c r="E8" s="146">
        <v>2023</v>
      </c>
      <c r="F8" s="63">
        <v>3000000</v>
      </c>
    </row>
    <row r="9" spans="1:6" ht="47.25" customHeight="1">
      <c r="A9" s="265"/>
      <c r="B9" s="146" t="s">
        <v>511</v>
      </c>
      <c r="C9" s="146" t="s">
        <v>512</v>
      </c>
      <c r="D9" s="146">
        <v>2411</v>
      </c>
      <c r="E9" s="146">
        <v>2023</v>
      </c>
      <c r="F9" s="63">
        <v>5000000</v>
      </c>
    </row>
    <row r="10" spans="1:6" ht="47.25" customHeight="1">
      <c r="A10" s="265"/>
      <c r="B10" s="146" t="s">
        <v>513</v>
      </c>
      <c r="C10" s="146" t="s">
        <v>514</v>
      </c>
      <c r="D10" s="146">
        <v>2411</v>
      </c>
      <c r="E10" s="146">
        <v>2023</v>
      </c>
      <c r="F10" s="63">
        <v>5000000</v>
      </c>
    </row>
    <row r="11" spans="1:6" ht="47.25" customHeight="1">
      <c r="A11" s="265"/>
      <c r="B11" s="146" t="s">
        <v>515</v>
      </c>
      <c r="C11" s="146" t="s">
        <v>516</v>
      </c>
      <c r="D11" s="146">
        <v>2411</v>
      </c>
      <c r="E11" s="146">
        <v>2023</v>
      </c>
      <c r="F11" s="63">
        <v>5000000</v>
      </c>
    </row>
    <row r="12" spans="1:6" ht="47.25" customHeight="1">
      <c r="A12" s="265"/>
      <c r="B12" s="146" t="s">
        <v>517</v>
      </c>
      <c r="C12" s="146" t="s">
        <v>518</v>
      </c>
      <c r="D12" s="146">
        <v>2411</v>
      </c>
      <c r="E12" s="146">
        <v>2023</v>
      </c>
      <c r="F12" s="63">
        <v>5000000</v>
      </c>
    </row>
    <row r="13" spans="1:6" ht="47.25" customHeight="1">
      <c r="A13" s="265"/>
      <c r="B13" s="146" t="s">
        <v>519</v>
      </c>
      <c r="C13" s="146" t="s">
        <v>520</v>
      </c>
      <c r="D13" s="146">
        <v>2411</v>
      </c>
      <c r="E13" s="146">
        <v>2023</v>
      </c>
      <c r="F13" s="63">
        <v>5000000</v>
      </c>
    </row>
    <row r="14" spans="1:6" ht="47.25" customHeight="1">
      <c r="A14" s="265"/>
      <c r="B14" s="146" t="s">
        <v>521</v>
      </c>
      <c r="C14" s="146" t="s">
        <v>522</v>
      </c>
      <c r="D14" s="146">
        <v>2411</v>
      </c>
      <c r="E14" s="146">
        <v>2023</v>
      </c>
      <c r="F14" s="63">
        <v>5000000</v>
      </c>
    </row>
    <row r="15" spans="1:6" ht="47.25" customHeight="1">
      <c r="A15" s="265"/>
      <c r="B15" s="143" t="s">
        <v>502</v>
      </c>
      <c r="C15" s="144" t="s">
        <v>523</v>
      </c>
      <c r="D15" s="146">
        <v>2411</v>
      </c>
      <c r="E15" s="146">
        <v>2023</v>
      </c>
      <c r="F15" s="63">
        <v>5000000</v>
      </c>
    </row>
    <row r="16" spans="1:6" ht="47.25" customHeight="1">
      <c r="A16" s="266"/>
      <c r="B16" s="267" t="s">
        <v>0</v>
      </c>
      <c r="C16" s="268"/>
      <c r="D16" s="268"/>
      <c r="E16" s="269"/>
      <c r="F16" s="62">
        <f>SUM(F4:F15)</f>
        <v>48000000</v>
      </c>
    </row>
    <row r="17" spans="1:6" ht="47.25" customHeight="1">
      <c r="A17" s="264" t="s">
        <v>292</v>
      </c>
      <c r="B17" s="64" t="s">
        <v>524</v>
      </c>
      <c r="C17" s="146" t="s">
        <v>525</v>
      </c>
      <c r="D17" s="146">
        <v>2411</v>
      </c>
      <c r="E17" s="146">
        <v>2023</v>
      </c>
      <c r="F17" s="63">
        <v>4044920</v>
      </c>
    </row>
    <row r="18" spans="1:6" ht="47.25" customHeight="1">
      <c r="A18" s="265"/>
      <c r="B18" s="146" t="s">
        <v>526</v>
      </c>
      <c r="C18" s="146" t="s">
        <v>527</v>
      </c>
      <c r="D18" s="146">
        <v>2411</v>
      </c>
      <c r="E18" s="146">
        <v>2023</v>
      </c>
      <c r="F18" s="63">
        <v>1658448</v>
      </c>
    </row>
    <row r="19" spans="1:6" ht="47.25" customHeight="1">
      <c r="A19" s="266"/>
      <c r="B19" s="270" t="s">
        <v>0</v>
      </c>
      <c r="C19" s="271"/>
      <c r="D19" s="271"/>
      <c r="E19" s="272"/>
      <c r="F19" s="62">
        <f>SUM(F17:F18)</f>
        <v>5703368</v>
      </c>
    </row>
    <row r="20" spans="1:6" ht="47.25" customHeight="1">
      <c r="A20" s="262" t="s">
        <v>295</v>
      </c>
      <c r="B20" s="146" t="s">
        <v>296</v>
      </c>
      <c r="C20" s="146" t="s">
        <v>528</v>
      </c>
      <c r="D20" s="146">
        <v>2412</v>
      </c>
      <c r="E20" s="146">
        <v>2023</v>
      </c>
      <c r="F20" s="63">
        <v>75640</v>
      </c>
    </row>
    <row r="21" spans="1:6" ht="47.25" customHeight="1">
      <c r="A21" s="262"/>
      <c r="B21" s="273" t="s">
        <v>0</v>
      </c>
      <c r="C21" s="273"/>
      <c r="D21" s="273"/>
      <c r="E21" s="273"/>
      <c r="F21" s="62">
        <f>SUM(F20)</f>
        <v>75640</v>
      </c>
    </row>
    <row r="22" spans="1:6" ht="47.25" customHeight="1">
      <c r="A22" s="262" t="s">
        <v>317</v>
      </c>
      <c r="B22" s="146" t="s">
        <v>320</v>
      </c>
      <c r="C22" s="146" t="s">
        <v>529</v>
      </c>
      <c r="D22" s="146">
        <v>2412</v>
      </c>
      <c r="E22" s="146">
        <v>2023</v>
      </c>
      <c r="F22" s="63">
        <v>6611340</v>
      </c>
    </row>
    <row r="23" spans="1:6" ht="47.25" customHeight="1">
      <c r="A23" s="262"/>
      <c r="B23" s="273" t="s">
        <v>0</v>
      </c>
      <c r="C23" s="273"/>
      <c r="D23" s="273"/>
      <c r="E23" s="273"/>
      <c r="F23" s="62">
        <f>SUM(F22)</f>
        <v>6611340</v>
      </c>
    </row>
    <row r="24" spans="1:6" ht="47.25" customHeight="1">
      <c r="A24" s="265"/>
      <c r="B24" s="65" t="s">
        <v>531</v>
      </c>
      <c r="C24" s="65" t="s">
        <v>532</v>
      </c>
      <c r="D24" s="146">
        <v>2411</v>
      </c>
      <c r="E24" s="146">
        <v>2023</v>
      </c>
      <c r="F24" s="63">
        <v>3184730</v>
      </c>
    </row>
    <row r="25" spans="1:6" ht="47.25" customHeight="1">
      <c r="A25" s="265"/>
      <c r="B25" s="270" t="s">
        <v>0</v>
      </c>
      <c r="C25" s="271"/>
      <c r="D25" s="271"/>
      <c r="E25" s="272"/>
      <c r="F25" s="62">
        <f>SUM(F24:F24)</f>
        <v>3184730</v>
      </c>
    </row>
    <row r="26" spans="1:6" ht="47.25" customHeight="1">
      <c r="A26" s="264" t="s">
        <v>6</v>
      </c>
      <c r="B26" s="64" t="s">
        <v>205</v>
      </c>
      <c r="C26" s="146" t="s">
        <v>542</v>
      </c>
      <c r="D26" s="146">
        <v>2412</v>
      </c>
      <c r="E26" s="146">
        <v>2023</v>
      </c>
      <c r="F26" s="63">
        <v>2698620</v>
      </c>
    </row>
    <row r="27" spans="1:6" ht="47.25" customHeight="1">
      <c r="A27" s="265"/>
      <c r="B27" s="146" t="s">
        <v>246</v>
      </c>
      <c r="C27" s="146" t="s">
        <v>543</v>
      </c>
      <c r="D27" s="146">
        <v>2412</v>
      </c>
      <c r="E27" s="146">
        <v>2023</v>
      </c>
      <c r="F27" s="63">
        <v>2833578</v>
      </c>
    </row>
    <row r="28" spans="1:6" ht="47.25" customHeight="1">
      <c r="A28" s="265"/>
      <c r="B28" s="146" t="s">
        <v>203</v>
      </c>
      <c r="C28" s="146" t="s">
        <v>544</v>
      </c>
      <c r="D28" s="146">
        <v>2412</v>
      </c>
      <c r="E28" s="146">
        <v>2023</v>
      </c>
      <c r="F28" s="63">
        <v>234900</v>
      </c>
    </row>
    <row r="29" spans="1:6" ht="47.25" customHeight="1">
      <c r="A29" s="266"/>
      <c r="B29" s="267" t="s">
        <v>0</v>
      </c>
      <c r="C29" s="268"/>
      <c r="D29" s="268"/>
      <c r="E29" s="269"/>
      <c r="F29" s="62">
        <f>SUM(F26:F28)</f>
        <v>5767098</v>
      </c>
    </row>
    <row r="30" spans="1:6" ht="47.25" customHeight="1">
      <c r="A30" s="262" t="s">
        <v>7</v>
      </c>
      <c r="B30" s="146" t="s">
        <v>545</v>
      </c>
      <c r="C30" s="146" t="s">
        <v>546</v>
      </c>
      <c r="D30" s="146">
        <v>2411</v>
      </c>
      <c r="E30" s="146">
        <v>2023</v>
      </c>
      <c r="F30" s="63">
        <v>3250550</v>
      </c>
    </row>
    <row r="31" spans="1:6" ht="47.25" customHeight="1">
      <c r="A31" s="262"/>
      <c r="B31" s="146" t="s">
        <v>547</v>
      </c>
      <c r="C31" s="146" t="s">
        <v>548</v>
      </c>
      <c r="D31" s="146">
        <v>2411</v>
      </c>
      <c r="E31" s="146">
        <v>2023</v>
      </c>
      <c r="F31" s="63">
        <v>1017420</v>
      </c>
    </row>
    <row r="32" spans="1:6" ht="47.25" customHeight="1">
      <c r="A32" s="262"/>
      <c r="B32" s="267" t="s">
        <v>0</v>
      </c>
      <c r="C32" s="268"/>
      <c r="D32" s="268"/>
      <c r="E32" s="269"/>
      <c r="F32" s="62">
        <f>SUM(F30:F31)</f>
        <v>4267970</v>
      </c>
    </row>
    <row r="33" spans="1:6" ht="47.25" customHeight="1">
      <c r="A33" s="264" t="s">
        <v>8</v>
      </c>
      <c r="B33" s="146" t="s">
        <v>40</v>
      </c>
      <c r="C33" s="146" t="s">
        <v>549</v>
      </c>
      <c r="D33" s="146">
        <v>2412</v>
      </c>
      <c r="E33" s="146">
        <v>2023</v>
      </c>
      <c r="F33" s="63">
        <v>776100</v>
      </c>
    </row>
    <row r="34" spans="1:6" ht="47.25" customHeight="1">
      <c r="A34" s="265"/>
      <c r="B34" s="146" t="s">
        <v>40</v>
      </c>
      <c r="C34" s="146" t="s">
        <v>550</v>
      </c>
      <c r="D34" s="146">
        <v>2412</v>
      </c>
      <c r="E34" s="146">
        <v>2023</v>
      </c>
      <c r="F34" s="63">
        <v>21762335</v>
      </c>
    </row>
    <row r="35" spans="1:6" ht="47.25" customHeight="1">
      <c r="A35" s="266"/>
      <c r="B35" s="262" t="s">
        <v>0</v>
      </c>
      <c r="C35" s="262"/>
      <c r="D35" s="262"/>
      <c r="E35" s="262"/>
      <c r="F35" s="62">
        <f>SUM(F33:F34)</f>
        <v>22538435</v>
      </c>
    </row>
    <row r="36" spans="1:6" ht="47.25" customHeight="1">
      <c r="A36" s="264" t="s">
        <v>14</v>
      </c>
      <c r="B36" s="146" t="s">
        <v>551</v>
      </c>
      <c r="C36" s="146" t="s">
        <v>552</v>
      </c>
      <c r="D36" s="146">
        <v>2411</v>
      </c>
      <c r="E36" s="146">
        <v>2023</v>
      </c>
      <c r="F36" s="63">
        <v>4000000</v>
      </c>
    </row>
    <row r="37" spans="1:6" ht="47.25" customHeight="1">
      <c r="A37" s="265"/>
      <c r="B37" s="146" t="s">
        <v>126</v>
      </c>
      <c r="C37" s="146" t="s">
        <v>553</v>
      </c>
      <c r="D37" s="146">
        <v>2411</v>
      </c>
      <c r="E37" s="146">
        <v>2023</v>
      </c>
      <c r="F37" s="63">
        <v>4000000</v>
      </c>
    </row>
    <row r="38" spans="1:6" ht="47.25" customHeight="1">
      <c r="A38" s="265"/>
      <c r="B38" s="146" t="s">
        <v>350</v>
      </c>
      <c r="C38" s="146" t="s">
        <v>554</v>
      </c>
      <c r="D38" s="146">
        <v>2411</v>
      </c>
      <c r="E38" s="146">
        <v>2023</v>
      </c>
      <c r="F38" s="63">
        <v>3000000</v>
      </c>
    </row>
    <row r="39" spans="1:6" ht="47.25" customHeight="1">
      <c r="A39" s="265"/>
      <c r="B39" s="146" t="s">
        <v>555</v>
      </c>
      <c r="C39" s="146" t="s">
        <v>556</v>
      </c>
      <c r="D39" s="146">
        <v>2411</v>
      </c>
      <c r="E39" s="146">
        <v>2023</v>
      </c>
      <c r="F39" s="63">
        <v>2000000</v>
      </c>
    </row>
    <row r="40" spans="1:6" ht="47.25" customHeight="1">
      <c r="A40" s="265"/>
      <c r="B40" s="146" t="s">
        <v>557</v>
      </c>
      <c r="C40" s="146" t="s">
        <v>558</v>
      </c>
      <c r="D40" s="146">
        <v>2411</v>
      </c>
      <c r="E40" s="146">
        <v>2023</v>
      </c>
      <c r="F40" s="63">
        <v>5000000</v>
      </c>
    </row>
    <row r="41" spans="1:6" ht="47.25" customHeight="1">
      <c r="A41" s="265"/>
      <c r="B41" s="146" t="s">
        <v>126</v>
      </c>
      <c r="C41" s="146" t="s">
        <v>559</v>
      </c>
      <c r="D41" s="146">
        <v>2412</v>
      </c>
      <c r="E41" s="146">
        <v>2023</v>
      </c>
      <c r="F41" s="63">
        <v>211040</v>
      </c>
    </row>
    <row r="42" spans="1:6" ht="47.25" customHeight="1">
      <c r="A42" s="265"/>
      <c r="B42" s="146" t="s">
        <v>350</v>
      </c>
      <c r="C42" s="146" t="s">
        <v>560</v>
      </c>
      <c r="D42" s="146">
        <v>2412</v>
      </c>
      <c r="E42" s="146">
        <v>2023</v>
      </c>
      <c r="F42" s="63">
        <v>1647960</v>
      </c>
    </row>
    <row r="43" spans="1:6" ht="47.25" customHeight="1">
      <c r="A43" s="266"/>
      <c r="B43" s="262" t="s">
        <v>0</v>
      </c>
      <c r="C43" s="262"/>
      <c r="D43" s="262"/>
      <c r="E43" s="262"/>
      <c r="F43" s="62">
        <f>SUM(F36:F42)</f>
        <v>19859000</v>
      </c>
    </row>
    <row r="44" spans="1:6" ht="47.25" customHeight="1">
      <c r="A44" s="264" t="s">
        <v>13</v>
      </c>
      <c r="B44" s="146" t="s">
        <v>462</v>
      </c>
      <c r="C44" s="146" t="s">
        <v>561</v>
      </c>
      <c r="D44" s="146">
        <v>2412</v>
      </c>
      <c r="E44" s="146">
        <v>2023</v>
      </c>
      <c r="F44" s="63">
        <v>221120</v>
      </c>
    </row>
    <row r="45" spans="1:6" ht="47.25" customHeight="1">
      <c r="A45" s="266"/>
      <c r="B45" s="267" t="s">
        <v>0</v>
      </c>
      <c r="C45" s="268"/>
      <c r="D45" s="268"/>
      <c r="E45" s="269"/>
      <c r="F45" s="62">
        <f>SUM(F44)</f>
        <v>221120</v>
      </c>
    </row>
    <row r="46" spans="1:6" ht="47.25" customHeight="1">
      <c r="A46" s="264" t="s">
        <v>10</v>
      </c>
      <c r="B46" s="146" t="s">
        <v>562</v>
      </c>
      <c r="C46" s="146" t="s">
        <v>563</v>
      </c>
      <c r="D46" s="146">
        <v>2412</v>
      </c>
      <c r="E46" s="146">
        <v>2023</v>
      </c>
      <c r="F46" s="63">
        <v>149578</v>
      </c>
    </row>
    <row r="47" spans="1:6" ht="47.25" customHeight="1">
      <c r="A47" s="266"/>
      <c r="B47" s="262" t="s">
        <v>0</v>
      </c>
      <c r="C47" s="262"/>
      <c r="D47" s="262"/>
      <c r="E47" s="262"/>
      <c r="F47" s="62">
        <f>SUM(F46)</f>
        <v>149578</v>
      </c>
    </row>
    <row r="48" spans="1:6" ht="47.25" customHeight="1">
      <c r="A48" s="262" t="s">
        <v>257</v>
      </c>
      <c r="B48" s="64" t="s">
        <v>262</v>
      </c>
      <c r="C48" s="64" t="s">
        <v>575</v>
      </c>
      <c r="D48" s="146">
        <v>2411</v>
      </c>
      <c r="E48" s="146">
        <v>2023</v>
      </c>
      <c r="F48" s="63">
        <v>3000000</v>
      </c>
    </row>
    <row r="49" spans="1:6" ht="47.25" customHeight="1">
      <c r="A49" s="262"/>
      <c r="B49" s="64" t="s">
        <v>414</v>
      </c>
      <c r="C49" s="64" t="s">
        <v>576</v>
      </c>
      <c r="D49" s="146">
        <v>2411</v>
      </c>
      <c r="E49" s="146">
        <v>2023</v>
      </c>
      <c r="F49" s="63">
        <v>2000000</v>
      </c>
    </row>
    <row r="50" spans="1:6" ht="47.25" customHeight="1">
      <c r="A50" s="262"/>
      <c r="B50" s="64" t="s">
        <v>384</v>
      </c>
      <c r="C50" s="64" t="s">
        <v>577</v>
      </c>
      <c r="D50" s="146">
        <v>2411</v>
      </c>
      <c r="E50" s="146">
        <v>2023</v>
      </c>
      <c r="F50" s="63">
        <v>3000000</v>
      </c>
    </row>
    <row r="51" spans="1:6" ht="47.25" customHeight="1">
      <c r="A51" s="262"/>
      <c r="B51" s="64" t="s">
        <v>378</v>
      </c>
      <c r="C51" s="64" t="s">
        <v>578</v>
      </c>
      <c r="D51" s="146">
        <v>2411</v>
      </c>
      <c r="E51" s="146">
        <v>2023</v>
      </c>
      <c r="F51" s="63">
        <v>2000000</v>
      </c>
    </row>
    <row r="52" spans="1:6" ht="47.25" customHeight="1">
      <c r="A52" s="262"/>
      <c r="B52" s="64" t="s">
        <v>579</v>
      </c>
      <c r="C52" s="64" t="s">
        <v>580</v>
      </c>
      <c r="D52" s="146">
        <v>2411</v>
      </c>
      <c r="E52" s="146">
        <v>2023</v>
      </c>
      <c r="F52" s="63">
        <v>5000000</v>
      </c>
    </row>
    <row r="53" spans="1:6" ht="47.25" customHeight="1">
      <c r="A53" s="262"/>
      <c r="B53" s="64" t="s">
        <v>380</v>
      </c>
      <c r="C53" s="64" t="s">
        <v>581</v>
      </c>
      <c r="D53" s="146">
        <v>2411</v>
      </c>
      <c r="E53" s="146">
        <v>2023</v>
      </c>
      <c r="F53" s="63">
        <v>330380</v>
      </c>
    </row>
    <row r="54" spans="1:6" ht="47.25" customHeight="1">
      <c r="A54" s="262"/>
      <c r="B54" s="64" t="s">
        <v>388</v>
      </c>
      <c r="C54" s="64" t="s">
        <v>582</v>
      </c>
      <c r="D54" s="146">
        <v>2411</v>
      </c>
      <c r="E54" s="146">
        <v>2023</v>
      </c>
      <c r="F54" s="63">
        <v>5000000</v>
      </c>
    </row>
    <row r="55" spans="1:6" ht="47.25" customHeight="1">
      <c r="A55" s="262"/>
      <c r="B55" s="64" t="s">
        <v>583</v>
      </c>
      <c r="C55" s="64" t="s">
        <v>584</v>
      </c>
      <c r="D55" s="146">
        <v>2411</v>
      </c>
      <c r="E55" s="146">
        <v>2023</v>
      </c>
      <c r="F55" s="63">
        <v>2000000</v>
      </c>
    </row>
    <row r="56" spans="1:6" ht="47.25" customHeight="1">
      <c r="A56" s="262"/>
      <c r="B56" s="64" t="s">
        <v>398</v>
      </c>
      <c r="C56" s="64" t="s">
        <v>585</v>
      </c>
      <c r="D56" s="146">
        <v>2411</v>
      </c>
      <c r="E56" s="146">
        <v>2023</v>
      </c>
      <c r="F56" s="63">
        <v>2000000</v>
      </c>
    </row>
    <row r="57" spans="1:6" ht="47.25" customHeight="1">
      <c r="A57" s="262"/>
      <c r="B57" s="64" t="s">
        <v>396</v>
      </c>
      <c r="C57" s="64" t="s">
        <v>586</v>
      </c>
      <c r="D57" s="146">
        <v>2412</v>
      </c>
      <c r="E57" s="146">
        <v>2023</v>
      </c>
      <c r="F57" s="63">
        <v>435140</v>
      </c>
    </row>
    <row r="58" spans="1:6" ht="47.25" customHeight="1">
      <c r="A58" s="262"/>
      <c r="B58" s="64" t="s">
        <v>587</v>
      </c>
      <c r="C58" s="64" t="s">
        <v>588</v>
      </c>
      <c r="D58" s="146">
        <v>2412</v>
      </c>
      <c r="E58" s="146">
        <v>2023</v>
      </c>
      <c r="F58" s="63">
        <v>785780</v>
      </c>
    </row>
    <row r="59" spans="1:6" ht="47.25" customHeight="1">
      <c r="A59" s="262"/>
      <c r="B59" s="64" t="s">
        <v>443</v>
      </c>
      <c r="C59" s="64" t="s">
        <v>589</v>
      </c>
      <c r="D59" s="146">
        <v>2412</v>
      </c>
      <c r="E59" s="146">
        <v>2023</v>
      </c>
      <c r="F59" s="63">
        <v>1023080</v>
      </c>
    </row>
    <row r="60" spans="1:6" ht="47.25" customHeight="1">
      <c r="A60" s="262"/>
      <c r="B60" s="64" t="s">
        <v>590</v>
      </c>
      <c r="C60" s="64" t="s">
        <v>591</v>
      </c>
      <c r="D60" s="146">
        <v>2412</v>
      </c>
      <c r="E60" s="146">
        <v>2023</v>
      </c>
      <c r="F60" s="63">
        <v>1245660</v>
      </c>
    </row>
    <row r="61" spans="1:6" ht="47.25" customHeight="1">
      <c r="A61" s="262"/>
      <c r="B61" s="64" t="s">
        <v>390</v>
      </c>
      <c r="C61" s="64" t="s">
        <v>592</v>
      </c>
      <c r="D61" s="146">
        <v>2412</v>
      </c>
      <c r="E61" s="146">
        <v>2023</v>
      </c>
      <c r="F61" s="63">
        <v>1456200</v>
      </c>
    </row>
    <row r="62" spans="1:6" ht="47.25" customHeight="1">
      <c r="A62" s="262"/>
      <c r="B62" s="64" t="s">
        <v>433</v>
      </c>
      <c r="C62" s="64" t="s">
        <v>593</v>
      </c>
      <c r="D62" s="146">
        <v>2412</v>
      </c>
      <c r="E62" s="146">
        <v>2023</v>
      </c>
      <c r="F62" s="63">
        <v>1520651</v>
      </c>
    </row>
    <row r="63" spans="1:6" ht="47.25" customHeight="1">
      <c r="A63" s="262"/>
      <c r="B63" s="64" t="s">
        <v>386</v>
      </c>
      <c r="C63" s="64" t="s">
        <v>594</v>
      </c>
      <c r="D63" s="146">
        <v>2412</v>
      </c>
      <c r="E63" s="146">
        <v>2023</v>
      </c>
      <c r="F63" s="63">
        <v>1910720</v>
      </c>
    </row>
    <row r="64" spans="1:6" ht="47.25" customHeight="1">
      <c r="A64" s="262"/>
      <c r="B64" s="64" t="s">
        <v>384</v>
      </c>
      <c r="C64" s="64" t="s">
        <v>595</v>
      </c>
      <c r="D64" s="146">
        <v>2412</v>
      </c>
      <c r="E64" s="146">
        <v>2023</v>
      </c>
      <c r="F64" s="63">
        <v>2494100</v>
      </c>
    </row>
    <row r="65" spans="1:6" ht="47.25" customHeight="1">
      <c r="A65" s="262"/>
      <c r="B65" s="64" t="s">
        <v>260</v>
      </c>
      <c r="C65" s="64" t="s">
        <v>596</v>
      </c>
      <c r="D65" s="146">
        <v>2412</v>
      </c>
      <c r="E65" s="146">
        <v>2023</v>
      </c>
      <c r="F65" s="63">
        <v>1500000</v>
      </c>
    </row>
    <row r="66" spans="1:6" ht="47.25" customHeight="1">
      <c r="A66" s="262"/>
      <c r="B66" s="64" t="s">
        <v>410</v>
      </c>
      <c r="C66" s="64" t="s">
        <v>597</v>
      </c>
      <c r="D66" s="146">
        <v>2412</v>
      </c>
      <c r="E66" s="146">
        <v>2023</v>
      </c>
      <c r="F66" s="63">
        <v>1500000</v>
      </c>
    </row>
    <row r="67" spans="1:6" ht="47.25" customHeight="1">
      <c r="A67" s="262"/>
      <c r="B67" s="64" t="s">
        <v>598</v>
      </c>
      <c r="C67" s="64" t="s">
        <v>599</v>
      </c>
      <c r="D67" s="146">
        <v>2412</v>
      </c>
      <c r="E67" s="146">
        <v>2023</v>
      </c>
      <c r="F67" s="63">
        <v>2000000</v>
      </c>
    </row>
    <row r="68" spans="1:6" ht="47.25" customHeight="1">
      <c r="A68" s="262"/>
      <c r="B68" s="64" t="s">
        <v>414</v>
      </c>
      <c r="C68" s="64" t="s">
        <v>600</v>
      </c>
      <c r="D68" s="146">
        <v>2412</v>
      </c>
      <c r="E68" s="146">
        <v>2023</v>
      </c>
      <c r="F68" s="63">
        <v>2000000</v>
      </c>
    </row>
    <row r="69" spans="1:6" ht="47.25" customHeight="1">
      <c r="A69" s="262"/>
      <c r="B69" s="64" t="s">
        <v>422</v>
      </c>
      <c r="C69" s="64" t="s">
        <v>601</v>
      </c>
      <c r="D69" s="146">
        <v>2412</v>
      </c>
      <c r="E69" s="146">
        <v>2023</v>
      </c>
      <c r="F69" s="63">
        <v>2000000</v>
      </c>
    </row>
    <row r="70" spans="1:6" ht="47.25" customHeight="1">
      <c r="A70" s="262"/>
      <c r="B70" s="64" t="s">
        <v>417</v>
      </c>
      <c r="C70" s="64" t="s">
        <v>602</v>
      </c>
      <c r="D70" s="146">
        <v>2412</v>
      </c>
      <c r="E70" s="146">
        <v>2023</v>
      </c>
      <c r="F70" s="63">
        <v>2000000</v>
      </c>
    </row>
    <row r="71" spans="1:6" ht="47.25" customHeight="1">
      <c r="A71" s="262"/>
      <c r="B71" s="64" t="s">
        <v>412</v>
      </c>
      <c r="C71" s="64" t="s">
        <v>603</v>
      </c>
      <c r="D71" s="146">
        <v>2412</v>
      </c>
      <c r="E71" s="146">
        <v>2023</v>
      </c>
      <c r="F71" s="63">
        <v>2000000</v>
      </c>
    </row>
    <row r="72" spans="1:6" ht="47.25" customHeight="1">
      <c r="A72" s="262"/>
      <c r="B72" s="64" t="s">
        <v>378</v>
      </c>
      <c r="C72" s="64" t="s">
        <v>604</v>
      </c>
      <c r="D72" s="146">
        <v>2412</v>
      </c>
      <c r="E72" s="146">
        <v>2023</v>
      </c>
      <c r="F72" s="63">
        <v>3500000</v>
      </c>
    </row>
    <row r="73" spans="1:6" ht="47.25" customHeight="1">
      <c r="A73" s="262"/>
      <c r="B73" s="64" t="s">
        <v>605</v>
      </c>
      <c r="C73" s="64" t="s">
        <v>606</v>
      </c>
      <c r="D73" s="146">
        <v>2412</v>
      </c>
      <c r="E73" s="146">
        <v>2023</v>
      </c>
      <c r="F73" s="63">
        <v>3500000</v>
      </c>
    </row>
    <row r="74" spans="1:6" ht="47.25" customHeight="1">
      <c r="A74" s="262"/>
      <c r="B74" s="64" t="s">
        <v>573</v>
      </c>
      <c r="C74" s="64" t="s">
        <v>607</v>
      </c>
      <c r="D74" s="146">
        <v>2412</v>
      </c>
      <c r="E74" s="146">
        <v>2023</v>
      </c>
      <c r="F74" s="63">
        <v>3500000</v>
      </c>
    </row>
    <row r="75" spans="1:6" ht="47.25" customHeight="1">
      <c r="A75" s="262"/>
      <c r="B75" s="64" t="s">
        <v>583</v>
      </c>
      <c r="C75" s="64" t="s">
        <v>608</v>
      </c>
      <c r="D75" s="146">
        <v>2412</v>
      </c>
      <c r="E75" s="146">
        <v>2023</v>
      </c>
      <c r="F75" s="63">
        <v>3500000</v>
      </c>
    </row>
    <row r="76" spans="1:6" ht="47.25" customHeight="1">
      <c r="A76" s="262"/>
      <c r="B76" s="64" t="s">
        <v>380</v>
      </c>
      <c r="C76" s="64" t="s">
        <v>609</v>
      </c>
      <c r="D76" s="146">
        <v>2412</v>
      </c>
      <c r="E76" s="146">
        <v>2023</v>
      </c>
      <c r="F76" s="63">
        <v>4000000</v>
      </c>
    </row>
    <row r="77" spans="1:6" ht="47.25" customHeight="1">
      <c r="A77" s="262"/>
      <c r="B77" s="64" t="s">
        <v>264</v>
      </c>
      <c r="C77" s="64" t="s">
        <v>610</v>
      </c>
      <c r="D77" s="146">
        <v>2412</v>
      </c>
      <c r="E77" s="146">
        <v>2023</v>
      </c>
      <c r="F77" s="63">
        <v>4000000</v>
      </c>
    </row>
    <row r="78" spans="1:6" ht="47.25" customHeight="1">
      <c r="A78" s="262"/>
      <c r="B78" s="64" t="s">
        <v>258</v>
      </c>
      <c r="C78" s="64" t="s">
        <v>611</v>
      </c>
      <c r="D78" s="146">
        <v>2412</v>
      </c>
      <c r="E78" s="146">
        <v>2023</v>
      </c>
      <c r="F78" s="63">
        <v>4000000</v>
      </c>
    </row>
    <row r="79" spans="1:6" ht="47.25" customHeight="1">
      <c r="A79" s="262"/>
      <c r="B79" s="64" t="s">
        <v>437</v>
      </c>
      <c r="C79" s="64" t="s">
        <v>612</v>
      </c>
      <c r="D79" s="146">
        <v>2412</v>
      </c>
      <c r="E79" s="146">
        <v>2023</v>
      </c>
      <c r="F79" s="63">
        <v>4000000</v>
      </c>
    </row>
    <row r="80" spans="1:6" ht="47.25" customHeight="1">
      <c r="A80" s="262"/>
      <c r="B80" s="64" t="s">
        <v>449</v>
      </c>
      <c r="C80" s="64" t="s">
        <v>613</v>
      </c>
      <c r="D80" s="146">
        <v>2412</v>
      </c>
      <c r="E80" s="146">
        <v>2023</v>
      </c>
      <c r="F80" s="63">
        <v>4000000</v>
      </c>
    </row>
    <row r="81" spans="1:6" ht="47.25" customHeight="1">
      <c r="A81" s="262"/>
      <c r="B81" s="64" t="s">
        <v>376</v>
      </c>
      <c r="C81" s="64" t="s">
        <v>614</v>
      </c>
      <c r="D81" s="146">
        <v>2412</v>
      </c>
      <c r="E81" s="146">
        <v>2023</v>
      </c>
      <c r="F81" s="63">
        <v>5000000</v>
      </c>
    </row>
    <row r="82" spans="1:6" ht="47.25" customHeight="1">
      <c r="A82" s="262"/>
      <c r="B82" s="64" t="s">
        <v>615</v>
      </c>
      <c r="C82" s="64" t="s">
        <v>616</v>
      </c>
      <c r="D82" s="146">
        <v>2412</v>
      </c>
      <c r="E82" s="146">
        <v>2023</v>
      </c>
      <c r="F82" s="63">
        <v>5000000</v>
      </c>
    </row>
    <row r="83" spans="1:6" ht="47.25" customHeight="1">
      <c r="A83" s="262"/>
      <c r="B83" s="262" t="s">
        <v>0</v>
      </c>
      <c r="C83" s="262"/>
      <c r="D83" s="262"/>
      <c r="E83" s="262"/>
      <c r="F83" s="62">
        <f>SUM(F48:F82)</f>
        <v>92201711</v>
      </c>
    </row>
    <row r="84" spans="1:6" ht="47.25" customHeight="1">
      <c r="A84" s="262" t="s">
        <v>467</v>
      </c>
      <c r="B84" s="64" t="s">
        <v>468</v>
      </c>
      <c r="C84" s="64" t="s">
        <v>617</v>
      </c>
      <c r="D84" s="146">
        <v>2412</v>
      </c>
      <c r="E84" s="146">
        <v>2023</v>
      </c>
      <c r="F84" s="63">
        <v>2950300</v>
      </c>
    </row>
    <row r="85" spans="1:6" ht="47.25" customHeight="1">
      <c r="A85" s="262"/>
      <c r="B85" s="262" t="s">
        <v>0</v>
      </c>
      <c r="C85" s="262"/>
      <c r="D85" s="262"/>
      <c r="E85" s="262"/>
      <c r="F85" s="62">
        <f>SUM(F84)</f>
        <v>2950300</v>
      </c>
    </row>
    <row r="86" spans="1:6" ht="47.25" customHeight="1">
      <c r="A86" s="262" t="s">
        <v>12</v>
      </c>
      <c r="B86" s="64" t="s">
        <v>39</v>
      </c>
      <c r="C86" s="64" t="s">
        <v>618</v>
      </c>
      <c r="D86" s="146">
        <v>2412</v>
      </c>
      <c r="E86" s="146">
        <v>2023</v>
      </c>
      <c r="F86" s="63">
        <v>644620</v>
      </c>
    </row>
    <row r="87" spans="1:6" ht="47.25" customHeight="1">
      <c r="A87" s="262"/>
      <c r="B87" s="262" t="s">
        <v>0</v>
      </c>
      <c r="C87" s="262"/>
      <c r="D87" s="262"/>
      <c r="E87" s="262"/>
      <c r="F87" s="62">
        <f>SUM(F86)</f>
        <v>644620</v>
      </c>
    </row>
    <row r="88" spans="1:6" ht="30" customHeight="1">
      <c r="A88" s="263" t="s">
        <v>1</v>
      </c>
      <c r="B88" s="263"/>
      <c r="C88" s="263"/>
      <c r="D88" s="263"/>
      <c r="E88" s="263"/>
      <c r="F88" s="66">
        <f>F87+F85+F83+F47+F45+F43+F35+F32+F29+F25+F23+F21+F19+F16</f>
        <v>212174910</v>
      </c>
    </row>
    <row r="89" ht="30" customHeight="1" thickBot="1"/>
    <row r="90" spans="1:6" ht="47.25" customHeight="1">
      <c r="A90" s="257" t="s">
        <v>671</v>
      </c>
      <c r="B90" s="258"/>
      <c r="C90" s="258"/>
      <c r="D90" s="258"/>
      <c r="E90" s="258"/>
      <c r="F90" s="259"/>
    </row>
    <row r="91" spans="1:6" ht="43.5" customHeight="1">
      <c r="A91" s="167" t="s">
        <v>21</v>
      </c>
      <c r="B91" s="168" t="s">
        <v>19</v>
      </c>
      <c r="C91" s="168" t="s">
        <v>16</v>
      </c>
      <c r="D91" s="168" t="s">
        <v>20</v>
      </c>
      <c r="E91" s="168" t="s">
        <v>501</v>
      </c>
      <c r="F91" s="150" t="s">
        <v>35</v>
      </c>
    </row>
    <row r="92" spans="1:6" ht="30" customHeight="1">
      <c r="A92" s="260" t="s">
        <v>4</v>
      </c>
      <c r="B92" s="64" t="s">
        <v>32</v>
      </c>
      <c r="C92" s="64" t="s">
        <v>530</v>
      </c>
      <c r="D92" s="169">
        <v>2411</v>
      </c>
      <c r="E92" s="169">
        <v>2022</v>
      </c>
      <c r="F92" s="151">
        <v>6656920</v>
      </c>
    </row>
    <row r="93" spans="1:6" ht="30" customHeight="1">
      <c r="A93" s="260"/>
      <c r="B93" s="261" t="s">
        <v>0</v>
      </c>
      <c r="C93" s="261"/>
      <c r="D93" s="261"/>
      <c r="E93" s="261"/>
      <c r="F93" s="150">
        <f>SUM(F92)</f>
        <v>6656920</v>
      </c>
    </row>
    <row r="94" spans="1:6" ht="30" customHeight="1">
      <c r="A94" s="260" t="s">
        <v>5</v>
      </c>
      <c r="B94" s="65" t="s">
        <v>33</v>
      </c>
      <c r="C94" s="65" t="s">
        <v>533</v>
      </c>
      <c r="D94" s="169">
        <v>2411</v>
      </c>
      <c r="E94" s="169">
        <v>2022</v>
      </c>
      <c r="F94" s="151">
        <v>1463760</v>
      </c>
    </row>
    <row r="95" spans="1:6" ht="30" customHeight="1">
      <c r="A95" s="260"/>
      <c r="B95" s="65" t="s">
        <v>18</v>
      </c>
      <c r="C95" s="65" t="s">
        <v>534</v>
      </c>
      <c r="D95" s="169">
        <v>2411</v>
      </c>
      <c r="E95" s="169">
        <v>2022</v>
      </c>
      <c r="F95" s="151">
        <v>1770397</v>
      </c>
    </row>
    <row r="96" spans="1:6" ht="30" customHeight="1">
      <c r="A96" s="260"/>
      <c r="B96" s="65" t="s">
        <v>17</v>
      </c>
      <c r="C96" s="65" t="s">
        <v>535</v>
      </c>
      <c r="D96" s="169">
        <v>2411</v>
      </c>
      <c r="E96" s="169">
        <v>2022</v>
      </c>
      <c r="F96" s="151">
        <v>1710593</v>
      </c>
    </row>
    <row r="97" spans="1:6" ht="30" customHeight="1">
      <c r="A97" s="260"/>
      <c r="B97" s="65" t="s">
        <v>29</v>
      </c>
      <c r="C97" s="65" t="s">
        <v>536</v>
      </c>
      <c r="D97" s="169">
        <v>2411</v>
      </c>
      <c r="E97" s="169">
        <v>2022</v>
      </c>
      <c r="F97" s="151">
        <v>563520</v>
      </c>
    </row>
    <row r="98" spans="1:6" ht="30" customHeight="1">
      <c r="A98" s="260"/>
      <c r="B98" s="65" t="s">
        <v>30</v>
      </c>
      <c r="C98" s="65" t="s">
        <v>537</v>
      </c>
      <c r="D98" s="169">
        <v>2411</v>
      </c>
      <c r="E98" s="169">
        <v>2022</v>
      </c>
      <c r="F98" s="151">
        <v>1970840</v>
      </c>
    </row>
    <row r="99" spans="1:6" ht="30" customHeight="1">
      <c r="A99" s="260"/>
      <c r="B99" s="65" t="s">
        <v>33</v>
      </c>
      <c r="C99" s="65" t="s">
        <v>538</v>
      </c>
      <c r="D99" s="169">
        <v>2412</v>
      </c>
      <c r="E99" s="169">
        <v>2022</v>
      </c>
      <c r="F99" s="151">
        <v>9344070</v>
      </c>
    </row>
    <row r="100" spans="1:6" ht="30" customHeight="1">
      <c r="A100" s="260"/>
      <c r="B100" s="65" t="s">
        <v>28</v>
      </c>
      <c r="C100" s="65" t="s">
        <v>539</v>
      </c>
      <c r="D100" s="169">
        <v>2412</v>
      </c>
      <c r="E100" s="169">
        <v>2022</v>
      </c>
      <c r="F100" s="151">
        <v>1500000</v>
      </c>
    </row>
    <row r="101" spans="1:6" ht="30" customHeight="1">
      <c r="A101" s="260"/>
      <c r="B101" s="65" t="s">
        <v>18</v>
      </c>
      <c r="C101" s="65" t="s">
        <v>540</v>
      </c>
      <c r="D101" s="169">
        <v>2412</v>
      </c>
      <c r="E101" s="169">
        <v>2022</v>
      </c>
      <c r="F101" s="151">
        <v>1300000</v>
      </c>
    </row>
    <row r="102" spans="1:6" ht="30" customHeight="1">
      <c r="A102" s="260"/>
      <c r="B102" s="65" t="s">
        <v>17</v>
      </c>
      <c r="C102" s="65" t="s">
        <v>541</v>
      </c>
      <c r="D102" s="169">
        <v>2412</v>
      </c>
      <c r="E102" s="169">
        <v>2022</v>
      </c>
      <c r="F102" s="151">
        <v>2888520</v>
      </c>
    </row>
    <row r="103" spans="1:6" ht="30" customHeight="1">
      <c r="A103" s="260"/>
      <c r="B103" s="261" t="s">
        <v>0</v>
      </c>
      <c r="C103" s="261"/>
      <c r="D103" s="261"/>
      <c r="E103" s="261"/>
      <c r="F103" s="152">
        <f>SUM(F94:F102)</f>
        <v>22511700</v>
      </c>
    </row>
    <row r="104" spans="1:6" ht="30" customHeight="1">
      <c r="A104" s="260" t="s">
        <v>257</v>
      </c>
      <c r="B104" s="64" t="s">
        <v>378</v>
      </c>
      <c r="C104" s="64" t="s">
        <v>564</v>
      </c>
      <c r="D104" s="169">
        <v>2411</v>
      </c>
      <c r="E104" s="169">
        <v>2022</v>
      </c>
      <c r="F104" s="151">
        <v>51080</v>
      </c>
    </row>
    <row r="105" spans="1:6" ht="30" customHeight="1">
      <c r="A105" s="260"/>
      <c r="B105" s="64" t="s">
        <v>398</v>
      </c>
      <c r="C105" s="64" t="s">
        <v>565</v>
      </c>
      <c r="D105" s="169">
        <v>2411</v>
      </c>
      <c r="E105" s="169">
        <v>2022</v>
      </c>
      <c r="F105" s="151">
        <v>74760</v>
      </c>
    </row>
    <row r="106" spans="1:6" ht="30" customHeight="1">
      <c r="A106" s="260"/>
      <c r="B106" s="64" t="s">
        <v>378</v>
      </c>
      <c r="C106" s="64" t="s">
        <v>566</v>
      </c>
      <c r="D106" s="169">
        <v>2412</v>
      </c>
      <c r="E106" s="169">
        <v>2022</v>
      </c>
      <c r="F106" s="151">
        <v>25480</v>
      </c>
    </row>
    <row r="107" spans="1:6" ht="30" customHeight="1">
      <c r="A107" s="260"/>
      <c r="B107" s="64" t="s">
        <v>390</v>
      </c>
      <c r="C107" s="64" t="s">
        <v>567</v>
      </c>
      <c r="D107" s="169">
        <v>2412</v>
      </c>
      <c r="E107" s="169">
        <v>2022</v>
      </c>
      <c r="F107" s="151">
        <v>204360</v>
      </c>
    </row>
    <row r="108" spans="1:6" ht="30" customHeight="1">
      <c r="A108" s="260"/>
      <c r="B108" s="64" t="s">
        <v>412</v>
      </c>
      <c r="C108" s="64" t="s">
        <v>568</v>
      </c>
      <c r="D108" s="169">
        <v>2412</v>
      </c>
      <c r="E108" s="169">
        <v>2022</v>
      </c>
      <c r="F108" s="151">
        <v>3571320</v>
      </c>
    </row>
    <row r="109" spans="1:6" ht="30" customHeight="1">
      <c r="A109" s="260"/>
      <c r="B109" s="64" t="s">
        <v>258</v>
      </c>
      <c r="C109" s="64" t="s">
        <v>569</v>
      </c>
      <c r="D109" s="169">
        <v>2412</v>
      </c>
      <c r="E109" s="169">
        <v>2022</v>
      </c>
      <c r="F109" s="151">
        <v>77000</v>
      </c>
    </row>
    <row r="110" spans="1:6" ht="30" customHeight="1">
      <c r="A110" s="260"/>
      <c r="B110" s="64" t="s">
        <v>394</v>
      </c>
      <c r="C110" s="64" t="s">
        <v>570</v>
      </c>
      <c r="D110" s="169">
        <v>2412</v>
      </c>
      <c r="E110" s="169">
        <v>2022</v>
      </c>
      <c r="F110" s="151">
        <v>24980</v>
      </c>
    </row>
    <row r="111" spans="1:6" ht="30" customHeight="1">
      <c r="A111" s="260"/>
      <c r="B111" s="64" t="s">
        <v>571</v>
      </c>
      <c r="C111" s="64" t="s">
        <v>572</v>
      </c>
      <c r="D111" s="169">
        <v>2412</v>
      </c>
      <c r="E111" s="169">
        <v>2022</v>
      </c>
      <c r="F111" s="151">
        <v>51360</v>
      </c>
    </row>
    <row r="112" spans="1:6" ht="30" customHeight="1">
      <c r="A112" s="260"/>
      <c r="B112" s="64" t="s">
        <v>573</v>
      </c>
      <c r="C112" s="64" t="s">
        <v>574</v>
      </c>
      <c r="D112" s="169">
        <v>2412</v>
      </c>
      <c r="E112" s="169">
        <v>2022</v>
      </c>
      <c r="F112" s="151">
        <v>51580</v>
      </c>
    </row>
    <row r="113" spans="1:6" ht="30" customHeight="1">
      <c r="A113" s="260"/>
      <c r="B113" s="261" t="s">
        <v>0</v>
      </c>
      <c r="C113" s="261"/>
      <c r="D113" s="261"/>
      <c r="E113" s="261"/>
      <c r="F113" s="152">
        <f>SUM(F104:F112)</f>
        <v>4131920</v>
      </c>
    </row>
    <row r="114" spans="1:6" ht="30" customHeight="1" thickBot="1">
      <c r="A114" s="254" t="s">
        <v>1</v>
      </c>
      <c r="B114" s="255"/>
      <c r="C114" s="255"/>
      <c r="D114" s="255"/>
      <c r="E114" s="256"/>
      <c r="F114" s="153">
        <f>F113+F103+F93</f>
        <v>33300540</v>
      </c>
    </row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</sheetData>
  <sheetProtection/>
  <mergeCells count="38">
    <mergeCell ref="A20:A21"/>
    <mergeCell ref="B21:E21"/>
    <mergeCell ref="A22:A23"/>
    <mergeCell ref="B32:E32"/>
    <mergeCell ref="A33:A35"/>
    <mergeCell ref="B35:E35"/>
    <mergeCell ref="A24:A25"/>
    <mergeCell ref="B25:E25"/>
    <mergeCell ref="A26:A29"/>
    <mergeCell ref="B29:E29"/>
    <mergeCell ref="A44:A45"/>
    <mergeCell ref="B45:E45"/>
    <mergeCell ref="A46:A47"/>
    <mergeCell ref="B47:E47"/>
    <mergeCell ref="A2:F2"/>
    <mergeCell ref="A4:A16"/>
    <mergeCell ref="B16:E16"/>
    <mergeCell ref="A17:A19"/>
    <mergeCell ref="B19:E19"/>
    <mergeCell ref="B23:E23"/>
    <mergeCell ref="A30:A32"/>
    <mergeCell ref="A88:E88"/>
    <mergeCell ref="A48:A83"/>
    <mergeCell ref="B83:E83"/>
    <mergeCell ref="A84:A85"/>
    <mergeCell ref="B85:E85"/>
    <mergeCell ref="A86:A87"/>
    <mergeCell ref="B87:E87"/>
    <mergeCell ref="A36:A43"/>
    <mergeCell ref="B43:E43"/>
    <mergeCell ref="A114:E114"/>
    <mergeCell ref="A90:F90"/>
    <mergeCell ref="A92:A93"/>
    <mergeCell ref="B93:E93"/>
    <mergeCell ref="A94:A103"/>
    <mergeCell ref="B103:E103"/>
    <mergeCell ref="A104:A113"/>
    <mergeCell ref="B113:E113"/>
  </mergeCells>
  <printOptions/>
  <pageMargins left="0.7" right="0.7" top="0.75" bottom="0.75" header="0.3" footer="0.3"/>
  <pageSetup fitToHeight="0" fitToWidth="1" horizontalDpi="600" verticalDpi="600" orientation="portrait" paperSize="9" scale="51" r:id="rId1"/>
  <rowBreaks count="3" manualBreakCount="3">
    <brk id="25" max="255" man="1"/>
    <brk id="47" max="255" man="1"/>
    <brk id="7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8"/>
  <sheetViews>
    <sheetView zoomScale="50" zoomScaleNormal="50" zoomScalePageLayoutView="0" workbookViewId="0" topLeftCell="A13">
      <selection activeCell="O7" sqref="O7"/>
    </sheetView>
  </sheetViews>
  <sheetFormatPr defaultColWidth="9.140625" defaultRowHeight="12.75"/>
  <cols>
    <col min="1" max="1" width="50.28125" style="67" customWidth="1"/>
    <col min="2" max="2" width="52.7109375" style="59" customWidth="1"/>
    <col min="3" max="3" width="40.421875" style="59" customWidth="1"/>
    <col min="4" max="4" width="38.28125" style="0" customWidth="1"/>
    <col min="5" max="5" width="11.28125" style="0" customWidth="1"/>
    <col min="6" max="6" width="11.8515625" style="0" customWidth="1"/>
  </cols>
  <sheetData>
    <row r="1" ht="30" customHeight="1" thickBot="1">
      <c r="D1" s="174" t="s">
        <v>619</v>
      </c>
    </row>
    <row r="2" spans="1:5" s="69" customFormat="1" ht="56.25" customHeight="1">
      <c r="A2" s="283" t="s">
        <v>670</v>
      </c>
      <c r="B2" s="284"/>
      <c r="C2" s="285"/>
      <c r="D2" s="286"/>
      <c r="E2" s="68"/>
    </row>
    <row r="3" spans="1:4" ht="61.5" customHeight="1">
      <c r="A3" s="276" t="s">
        <v>2</v>
      </c>
      <c r="B3" s="279" t="s">
        <v>620</v>
      </c>
      <c r="C3" s="280"/>
      <c r="D3" s="277" t="s">
        <v>621</v>
      </c>
    </row>
    <row r="4" spans="1:4" s="135" customFormat="1" ht="43.5" customHeight="1">
      <c r="A4" s="276"/>
      <c r="B4" s="279" t="s">
        <v>637</v>
      </c>
      <c r="C4" s="280"/>
      <c r="D4" s="277"/>
    </row>
    <row r="5" spans="1:4" ht="43.5" customHeight="1">
      <c r="A5" s="276"/>
      <c r="B5" s="155" t="s">
        <v>183</v>
      </c>
      <c r="C5" s="155" t="s">
        <v>182</v>
      </c>
      <c r="D5" s="278"/>
    </row>
    <row r="6" spans="1:4" ht="61.5" customHeight="1">
      <c r="A6" s="156" t="s">
        <v>4</v>
      </c>
      <c r="B6" s="157">
        <f>10495+8800</f>
        <v>19295</v>
      </c>
      <c r="C6" s="158">
        <v>1796</v>
      </c>
      <c r="D6" s="159">
        <f>SUM(B6:C6)</f>
        <v>21091</v>
      </c>
    </row>
    <row r="7" spans="1:4" ht="61.5" customHeight="1">
      <c r="A7" s="156" t="s">
        <v>5</v>
      </c>
      <c r="B7" s="157">
        <v>9265</v>
      </c>
      <c r="C7" s="158"/>
      <c r="D7" s="159">
        <f>SUM(B7:C7)</f>
        <v>9265</v>
      </c>
    </row>
    <row r="8" spans="1:6" ht="61.5" customHeight="1">
      <c r="A8" s="156" t="s">
        <v>15</v>
      </c>
      <c r="B8" s="160">
        <v>18917</v>
      </c>
      <c r="C8" s="161"/>
      <c r="D8" s="162">
        <f>SUM(B8:C8)</f>
        <v>18917</v>
      </c>
      <c r="E8" s="69"/>
      <c r="F8" s="69"/>
    </row>
    <row r="9" spans="1:6" ht="60.75" customHeight="1" thickBot="1">
      <c r="A9" s="147" t="s">
        <v>1</v>
      </c>
      <c r="B9" s="148">
        <f>SUM(B6:B8)</f>
        <v>47477</v>
      </c>
      <c r="C9" s="70">
        <f>SUM(C6:C8)</f>
        <v>1796</v>
      </c>
      <c r="D9" s="71">
        <f>SUM(D6:D8)</f>
        <v>49273</v>
      </c>
      <c r="E9" s="72"/>
      <c r="F9" s="73"/>
    </row>
    <row r="10" spans="1:6" ht="12.75">
      <c r="A10" s="74"/>
      <c r="B10" s="75"/>
      <c r="C10" s="75"/>
      <c r="D10" s="69"/>
      <c r="E10" s="69"/>
      <c r="F10" s="69"/>
    </row>
    <row r="12" ht="13.5" thickBot="1"/>
    <row r="13" spans="1:4" ht="67.5" customHeight="1">
      <c r="A13" s="283" t="s">
        <v>672</v>
      </c>
      <c r="B13" s="284"/>
      <c r="C13" s="285"/>
      <c r="D13" s="286"/>
    </row>
    <row r="14" spans="1:4" ht="61.5" customHeight="1">
      <c r="A14" s="276" t="s">
        <v>2</v>
      </c>
      <c r="B14" s="276" t="s">
        <v>20</v>
      </c>
      <c r="C14" s="276"/>
      <c r="D14" s="277" t="s">
        <v>621</v>
      </c>
    </row>
    <row r="15" spans="1:4" ht="43.5" customHeight="1">
      <c r="A15" s="276"/>
      <c r="B15" s="279" t="s">
        <v>637</v>
      </c>
      <c r="C15" s="280"/>
      <c r="D15" s="277"/>
    </row>
    <row r="16" spans="1:4" ht="43.5" customHeight="1">
      <c r="A16" s="276"/>
      <c r="B16" s="279" t="s">
        <v>183</v>
      </c>
      <c r="C16" s="280"/>
      <c r="D16" s="278"/>
    </row>
    <row r="17" spans="1:4" ht="61.5" customHeight="1">
      <c r="A17" s="163" t="s">
        <v>15</v>
      </c>
      <c r="B17" s="281">
        <v>24775</v>
      </c>
      <c r="C17" s="282"/>
      <c r="D17" s="164">
        <f>SUM(B17:C17)</f>
        <v>24775</v>
      </c>
    </row>
    <row r="18" spans="1:4" ht="65.25" customHeight="1" thickBot="1">
      <c r="A18" s="147" t="s">
        <v>1</v>
      </c>
      <c r="B18" s="274">
        <f>SUM(B16:B17)</f>
        <v>24775</v>
      </c>
      <c r="C18" s="275"/>
      <c r="D18" s="165">
        <f>SUM(D16:D17)</f>
        <v>24775</v>
      </c>
    </row>
  </sheetData>
  <sheetProtection/>
  <mergeCells count="13">
    <mergeCell ref="A2:D2"/>
    <mergeCell ref="A3:A5"/>
    <mergeCell ref="B3:C3"/>
    <mergeCell ref="D3:D5"/>
    <mergeCell ref="B4:C4"/>
    <mergeCell ref="A13:D13"/>
    <mergeCell ref="B18:C18"/>
    <mergeCell ref="A14:A16"/>
    <mergeCell ref="B14:C14"/>
    <mergeCell ref="D14:D16"/>
    <mergeCell ref="B15:C15"/>
    <mergeCell ref="B16:C16"/>
    <mergeCell ref="B17:C17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="61" zoomScaleNormal="61" zoomScalePageLayoutView="0" workbookViewId="0" topLeftCell="A10">
      <selection activeCell="K8" sqref="K8"/>
    </sheetView>
  </sheetViews>
  <sheetFormatPr defaultColWidth="26.140625" defaultRowHeight="12.75"/>
  <cols>
    <col min="1" max="1" width="26.140625" style="81" customWidth="1"/>
    <col min="2" max="2" width="38.421875" style="81" bestFit="1" customWidth="1"/>
    <col min="3" max="3" width="30.421875" style="81" customWidth="1"/>
    <col min="4" max="16384" width="26.140625" style="81" customWidth="1"/>
  </cols>
  <sheetData>
    <row r="1" ht="19.5" thickBot="1">
      <c r="H1" s="174" t="s">
        <v>622</v>
      </c>
    </row>
    <row r="2" spans="1:8" ht="42" customHeight="1">
      <c r="A2" s="287" t="s">
        <v>623</v>
      </c>
      <c r="B2" s="288"/>
      <c r="C2" s="288"/>
      <c r="D2" s="288"/>
      <c r="E2" s="288"/>
      <c r="F2" s="288"/>
      <c r="G2" s="288"/>
      <c r="H2" s="289"/>
    </row>
    <row r="3" spans="1:8" ht="46.5" customHeight="1">
      <c r="A3" s="290" t="s">
        <v>2</v>
      </c>
      <c r="B3" s="291" t="s">
        <v>624</v>
      </c>
      <c r="C3" s="291"/>
      <c r="D3" s="291"/>
      <c r="E3" s="291"/>
      <c r="F3" s="291"/>
      <c r="G3" s="291"/>
      <c r="H3" s="292"/>
    </row>
    <row r="4" spans="1:8" ht="38.25" customHeight="1">
      <c r="A4" s="290"/>
      <c r="B4" s="291" t="s">
        <v>625</v>
      </c>
      <c r="C4" s="291"/>
      <c r="D4" s="291" t="s">
        <v>626</v>
      </c>
      <c r="E4" s="291"/>
      <c r="F4" s="291"/>
      <c r="G4" s="291"/>
      <c r="H4" s="293" t="s">
        <v>35</v>
      </c>
    </row>
    <row r="5" spans="1:8" ht="50.25" customHeight="1">
      <c r="A5" s="290"/>
      <c r="B5" s="82">
        <v>2211</v>
      </c>
      <c r="C5" s="82">
        <v>2212</v>
      </c>
      <c r="D5" s="291">
        <v>2221</v>
      </c>
      <c r="E5" s="291"/>
      <c r="F5" s="291">
        <v>2222</v>
      </c>
      <c r="G5" s="291"/>
      <c r="H5" s="294"/>
    </row>
    <row r="6" spans="1:8" ht="54.75" customHeight="1">
      <c r="A6" s="290"/>
      <c r="B6" s="83" t="s">
        <v>493</v>
      </c>
      <c r="C6" s="83" t="s">
        <v>493</v>
      </c>
      <c r="D6" s="83" t="s">
        <v>493</v>
      </c>
      <c r="E6" s="83" t="s">
        <v>494</v>
      </c>
      <c r="F6" s="83" t="s">
        <v>493</v>
      </c>
      <c r="G6" s="83" t="s">
        <v>494</v>
      </c>
      <c r="H6" s="295"/>
    </row>
    <row r="7" spans="1:8" ht="39.75" customHeight="1">
      <c r="A7" s="175" t="s">
        <v>3</v>
      </c>
      <c r="B7" s="176"/>
      <c r="C7" s="176">
        <v>31</v>
      </c>
      <c r="D7" s="176"/>
      <c r="E7" s="176"/>
      <c r="F7" s="176"/>
      <c r="G7" s="176"/>
      <c r="H7" s="177">
        <f>SUM(B7:G7)</f>
        <v>31</v>
      </c>
    </row>
    <row r="8" spans="1:8" ht="39.75" customHeight="1">
      <c r="A8" s="175" t="s">
        <v>317</v>
      </c>
      <c r="B8" s="176"/>
      <c r="C8" s="176">
        <v>13</v>
      </c>
      <c r="D8" s="176"/>
      <c r="E8" s="176"/>
      <c r="F8" s="176"/>
      <c r="G8" s="176"/>
      <c r="H8" s="177">
        <f aca="true" t="shared" si="0" ref="H8:H17">SUM(B8:G8)</f>
        <v>13</v>
      </c>
    </row>
    <row r="9" spans="1:8" ht="39.75" customHeight="1">
      <c r="A9" s="175" t="s">
        <v>330</v>
      </c>
      <c r="B9" s="176"/>
      <c r="C9" s="176"/>
      <c r="D9" s="176"/>
      <c r="E9" s="176"/>
      <c r="F9" s="176">
        <v>251</v>
      </c>
      <c r="G9" s="176"/>
      <c r="H9" s="177">
        <f t="shared" si="0"/>
        <v>251</v>
      </c>
    </row>
    <row r="10" spans="1:8" ht="39.75" customHeight="1">
      <c r="A10" s="175" t="s">
        <v>339</v>
      </c>
      <c r="B10" s="178">
        <v>758</v>
      </c>
      <c r="C10" s="176">
        <v>288</v>
      </c>
      <c r="D10" s="178">
        <v>4036</v>
      </c>
      <c r="E10" s="176">
        <v>772</v>
      </c>
      <c r="F10" s="176">
        <v>1107</v>
      </c>
      <c r="G10" s="176">
        <v>379</v>
      </c>
      <c r="H10" s="177">
        <f t="shared" si="0"/>
        <v>7340</v>
      </c>
    </row>
    <row r="11" spans="1:8" ht="39.75" customHeight="1">
      <c r="A11" s="175" t="s">
        <v>9</v>
      </c>
      <c r="B11" s="176"/>
      <c r="C11" s="176">
        <v>6384</v>
      </c>
      <c r="D11" s="176"/>
      <c r="E11" s="176"/>
      <c r="F11" s="176">
        <v>217</v>
      </c>
      <c r="G11" s="176"/>
      <c r="H11" s="177">
        <f t="shared" si="0"/>
        <v>6601</v>
      </c>
    </row>
    <row r="12" spans="1:8" ht="39.75" customHeight="1">
      <c r="A12" s="175" t="s">
        <v>13</v>
      </c>
      <c r="B12" s="176"/>
      <c r="C12" s="176">
        <v>122</v>
      </c>
      <c r="D12" s="176"/>
      <c r="E12" s="176"/>
      <c r="F12" s="176"/>
      <c r="G12" s="176"/>
      <c r="H12" s="177">
        <f t="shared" si="0"/>
        <v>122</v>
      </c>
    </row>
    <row r="13" spans="1:8" ht="39.75" customHeight="1">
      <c r="A13" s="175" t="s">
        <v>10</v>
      </c>
      <c r="B13" s="176"/>
      <c r="C13" s="176">
        <v>2028</v>
      </c>
      <c r="D13" s="176"/>
      <c r="E13" s="176"/>
      <c r="F13" s="176"/>
      <c r="G13" s="176"/>
      <c r="H13" s="177">
        <f t="shared" si="0"/>
        <v>2028</v>
      </c>
    </row>
    <row r="14" spans="1:8" ht="39.75" customHeight="1">
      <c r="A14" s="175" t="s">
        <v>257</v>
      </c>
      <c r="B14" s="176"/>
      <c r="C14" s="176">
        <v>590</v>
      </c>
      <c r="D14" s="176"/>
      <c r="E14" s="176"/>
      <c r="F14" s="176"/>
      <c r="G14" s="176"/>
      <c r="H14" s="177">
        <f t="shared" si="0"/>
        <v>590</v>
      </c>
    </row>
    <row r="15" spans="1:8" ht="39.75" customHeight="1">
      <c r="A15" s="175" t="s">
        <v>498</v>
      </c>
      <c r="B15" s="178">
        <v>335</v>
      </c>
      <c r="C15" s="176"/>
      <c r="D15" s="176"/>
      <c r="E15" s="176"/>
      <c r="F15" s="176"/>
      <c r="G15" s="176"/>
      <c r="H15" s="177">
        <f t="shared" si="0"/>
        <v>335</v>
      </c>
    </row>
    <row r="16" spans="1:8" ht="39.75" customHeight="1">
      <c r="A16" s="175" t="s">
        <v>467</v>
      </c>
      <c r="B16" s="178"/>
      <c r="C16" s="176"/>
      <c r="D16" s="176"/>
      <c r="E16" s="176"/>
      <c r="F16" s="176">
        <v>249</v>
      </c>
      <c r="G16" s="176"/>
      <c r="H16" s="177">
        <f t="shared" si="0"/>
        <v>249</v>
      </c>
    </row>
    <row r="17" spans="1:8" ht="39.75" customHeight="1">
      <c r="A17" s="175" t="s">
        <v>11</v>
      </c>
      <c r="B17" s="176"/>
      <c r="C17" s="176">
        <v>162</v>
      </c>
      <c r="D17" s="176"/>
      <c r="E17" s="176"/>
      <c r="F17" s="176">
        <v>10930</v>
      </c>
      <c r="G17" s="176"/>
      <c r="H17" s="177">
        <f t="shared" si="0"/>
        <v>11092</v>
      </c>
    </row>
    <row r="18" spans="1:8" ht="39.75" customHeight="1" thickBot="1">
      <c r="A18" s="179" t="s">
        <v>627</v>
      </c>
      <c r="B18" s="180">
        <f aca="true" t="shared" si="1" ref="B18:H18">SUM(B7:B17)</f>
        <v>1093</v>
      </c>
      <c r="C18" s="180">
        <f t="shared" si="1"/>
        <v>9618</v>
      </c>
      <c r="D18" s="180">
        <f t="shared" si="1"/>
        <v>4036</v>
      </c>
      <c r="E18" s="180">
        <f t="shared" si="1"/>
        <v>772</v>
      </c>
      <c r="F18" s="180">
        <f t="shared" si="1"/>
        <v>12754</v>
      </c>
      <c r="G18" s="180">
        <f t="shared" si="1"/>
        <v>379</v>
      </c>
      <c r="H18" s="181">
        <f t="shared" si="1"/>
        <v>28652</v>
      </c>
    </row>
    <row r="19" spans="1:8" ht="20.25">
      <c r="A19" s="85"/>
      <c r="B19" s="86"/>
      <c r="C19" s="86"/>
      <c r="D19" s="87"/>
      <c r="E19" s="87"/>
      <c r="F19" s="87"/>
      <c r="G19" s="87"/>
      <c r="H19" s="86"/>
    </row>
    <row r="21" ht="16.5" thickBot="1"/>
    <row r="22" spans="1:5" ht="31.5" customHeight="1">
      <c r="A22" s="212" t="s">
        <v>628</v>
      </c>
      <c r="B22" s="213"/>
      <c r="C22" s="213"/>
      <c r="D22" s="213"/>
      <c r="E22" s="214"/>
    </row>
    <row r="23" spans="1:5" ht="66.75" customHeight="1">
      <c r="A23" s="88" t="s">
        <v>21</v>
      </c>
      <c r="B23" s="15" t="s">
        <v>19</v>
      </c>
      <c r="C23" s="15" t="s">
        <v>16</v>
      </c>
      <c r="D23" s="15" t="s">
        <v>20</v>
      </c>
      <c r="E23" s="89" t="s">
        <v>35</v>
      </c>
    </row>
    <row r="24" spans="1:256" s="118" customFormat="1" ht="57.75" customHeight="1">
      <c r="A24" s="296" t="s">
        <v>3</v>
      </c>
      <c r="B24" s="117" t="s">
        <v>211</v>
      </c>
      <c r="C24" s="117" t="s">
        <v>629</v>
      </c>
      <c r="D24" s="90">
        <v>2212</v>
      </c>
      <c r="E24" s="91">
        <v>99880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s="118" customFormat="1" ht="61.5" customHeight="1">
      <c r="A25" s="297"/>
      <c r="B25" s="117" t="s">
        <v>630</v>
      </c>
      <c r="C25" s="117" t="s">
        <v>631</v>
      </c>
      <c r="D25" s="90">
        <v>2212</v>
      </c>
      <c r="E25" s="91">
        <v>97880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5" ht="45" customHeight="1" thickBot="1">
      <c r="A26" s="298" t="s">
        <v>0</v>
      </c>
      <c r="B26" s="299"/>
      <c r="C26" s="299"/>
      <c r="D26" s="300"/>
      <c r="E26" s="84">
        <f>SUM(E24:E25)</f>
        <v>197760</v>
      </c>
    </row>
  </sheetData>
  <sheetProtection/>
  <mergeCells count="11">
    <mergeCell ref="A22:E22"/>
    <mergeCell ref="A24:A25"/>
    <mergeCell ref="A26:D26"/>
    <mergeCell ref="A2:H2"/>
    <mergeCell ref="A3:A6"/>
    <mergeCell ref="B3:H3"/>
    <mergeCell ref="B4:C4"/>
    <mergeCell ref="D4:G4"/>
    <mergeCell ref="H4:H6"/>
    <mergeCell ref="D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Sevnur TUNCER</cp:lastModifiedBy>
  <cp:lastPrinted>2024-04-05T12:28:56Z</cp:lastPrinted>
  <dcterms:created xsi:type="dcterms:W3CDTF">2017-08-21T12:26:03Z</dcterms:created>
  <dcterms:modified xsi:type="dcterms:W3CDTF">2024-04-05T12:30:06Z</dcterms:modified>
  <cp:category/>
  <cp:version/>
  <cp:contentType/>
  <cp:contentStatus/>
</cp:coreProperties>
</file>